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8235" tabRatio="920" activeTab="0"/>
  </bookViews>
  <sheets>
    <sheet name="Cover sheet" sheetId="1" r:id="rId1"/>
    <sheet name="Contents" sheetId="2" r:id="rId2"/>
    <sheet name="Scenarios" sheetId="3" r:id="rId3"/>
    <sheet name="Control Panel " sheetId="4" r:id="rId4"/>
    <sheet name="Outputs" sheetId="5" r:id="rId5"/>
    <sheet name="Inputs--&gt;" sheetId="6" r:id="rId6"/>
    <sheet name="Forecasts" sheetId="7" r:id="rId7"/>
    <sheet name="Market research" sheetId="8" r:id="rId8"/>
    <sheet name="Analysis--&gt;" sheetId="9" r:id="rId9"/>
    <sheet name="Rentals--&gt;" sheetId="10" r:id="rId10"/>
    <sheet name="Downturn" sheetId="11" r:id="rId11"/>
    <sheet name="Stage 1" sheetId="12" r:id="rId12"/>
    <sheet name="Market exp" sheetId="13" r:id="rId13"/>
    <sheet name="Switching" sheetId="14" r:id="rId14"/>
    <sheet name="Stage 2" sheetId="15" r:id="rId15"/>
    <sheet name="Connections--&gt;" sheetId="16" r:id="rId16"/>
    <sheet name="Stage 1 and Stage 2" sheetId="17" r:id="rId17"/>
    <sheet name="Transfers--&gt;" sheetId="18" r:id="rId18"/>
    <sheet name="Final" sheetId="19" r:id="rId19"/>
    <sheet name="Raw data--&gt;" sheetId="20" r:id="rId20"/>
    <sheet name="Openreach" sheetId="21" r:id="rId21"/>
    <sheet name="OCP1" sheetId="22" r:id="rId22"/>
    <sheet name="OCP2" sheetId="23" r:id="rId23"/>
    <sheet name="OCP3" sheetId="24" r:id="rId24"/>
    <sheet name="OCP4" sheetId="25" r:id="rId25"/>
  </sheets>
  <externalReferences>
    <externalReference r:id="rId28"/>
  </externalReferences>
  <definedNames>
    <definedName name="_as2" hidden="1">'[1]#REF'!$C$18:$C$18</definedName>
    <definedName name="_Fill" hidden="1">'[1]#REF'!$A$4:$A$71</definedName>
    <definedName name="_Key1" hidden="1">'[1]#REF'!$C$18:$C$18</definedName>
    <definedName name="_Key2" hidden="1">'[1]#REF'!$D$18:$D$18</definedName>
    <definedName name="_Order1" hidden="1">255</definedName>
    <definedName name="_Order2" hidden="1">255</definedName>
    <definedName name="anscount" hidden="1">1</definedName>
    <definedName name="cap" localSheetId="21" hidden="1">{"'EARLY LIFE SAVINGS - COSTS '!$A$1:$N$56"}</definedName>
    <definedName name="cap" localSheetId="22" hidden="1">{"'EARLY LIFE SAVINGS - COSTS '!$A$1:$N$56"}</definedName>
    <definedName name="cap" localSheetId="23" hidden="1">{"'EARLY LIFE SAVINGS - COSTS '!$A$1:$N$56"}</definedName>
    <definedName name="cap" localSheetId="24" hidden="1">{"'EARLY LIFE SAVINGS - COSTS '!$A$1:$N$56"}</definedName>
    <definedName name="cap" localSheetId="20" hidden="1">{"'EARLY LIFE SAVINGS - COSTS '!$A$1:$N$56"}</definedName>
    <definedName name="crap" localSheetId="21" hidden="1">{"'EARLY LIFE SAVINGS - COSTS '!$A$1:$N$56"}</definedName>
    <definedName name="crap" localSheetId="22" hidden="1">{"'EARLY LIFE SAVINGS - COSTS '!$A$1:$N$56"}</definedName>
    <definedName name="crap" localSheetId="23" hidden="1">{"'EARLY LIFE SAVINGS - COSTS '!$A$1:$N$56"}</definedName>
    <definedName name="crap" localSheetId="24" hidden="1">{"'EARLY LIFE SAVINGS - COSTS '!$A$1:$N$56"}</definedName>
    <definedName name="crap" localSheetId="20" hidden="1">{"'EARLY LIFE SAVINGS - COSTS '!$A$1:$N$56"}</definedName>
    <definedName name="cur" localSheetId="21" hidden="1">{"'EARLY LIFE SAVINGS - COSTS '!$A$1:$N$56"}</definedName>
    <definedName name="cur" localSheetId="22" hidden="1">{"'EARLY LIFE SAVINGS - COSTS '!$A$1:$N$56"}</definedName>
    <definedName name="cur" localSheetId="23" hidden="1">{"'EARLY LIFE SAVINGS - COSTS '!$A$1:$N$56"}</definedName>
    <definedName name="cur" localSheetId="24" hidden="1">{"'EARLY LIFE SAVINGS - COSTS '!$A$1:$N$56"}</definedName>
    <definedName name="cur" localSheetId="20" hidden="1">{"'EARLY LIFE SAVINGS - COSTS '!$A$1:$N$56"}</definedName>
    <definedName name="g" localSheetId="21" hidden="1">{"'100'!$A$1:$M$83"}</definedName>
    <definedName name="g" localSheetId="22" hidden="1">{"'100'!$A$1:$M$83"}</definedName>
    <definedName name="g" localSheetId="23" hidden="1">{"'100'!$A$1:$M$83"}</definedName>
    <definedName name="g" localSheetId="24" hidden="1">{"'100'!$A$1:$M$83"}</definedName>
    <definedName name="g" localSheetId="20" hidden="1">{"'100'!$A$1:$M$83"}</definedName>
    <definedName name="gh" localSheetId="21" hidden="1">{"'100'!$A$1:$M$83"}</definedName>
    <definedName name="gh" localSheetId="22" hidden="1">{"'100'!$A$1:$M$83"}</definedName>
    <definedName name="gh" localSheetId="23" hidden="1">{"'100'!$A$1:$M$83"}</definedName>
    <definedName name="gh" localSheetId="24" hidden="1">{"'100'!$A$1:$M$83"}</definedName>
    <definedName name="gh" localSheetId="20" hidden="1">{"'100'!$A$1:$M$83"}</definedName>
    <definedName name="HTM_Control_Old" localSheetId="21" hidden="1">{"'100'!$A$1:$M$83"}</definedName>
    <definedName name="HTM_Control_Old" localSheetId="22" hidden="1">{"'100'!$A$1:$M$83"}</definedName>
    <definedName name="HTM_Control_Old" localSheetId="23" hidden="1">{"'100'!$A$1:$M$83"}</definedName>
    <definedName name="HTM_Control_Old" localSheetId="24" hidden="1">{"'100'!$A$1:$M$83"}</definedName>
    <definedName name="HTM_Control_Old" localSheetId="20" hidden="1">{"'100'!$A$1:$M$83"}</definedName>
    <definedName name="HTML_Conrtol_Old" localSheetId="21" hidden="1">{"'100'!$A$1:$M$83"}</definedName>
    <definedName name="HTML_Conrtol_Old" localSheetId="22" hidden="1">{"'100'!$A$1:$M$83"}</definedName>
    <definedName name="HTML_Conrtol_Old" localSheetId="23" hidden="1">{"'100'!$A$1:$M$83"}</definedName>
    <definedName name="HTML_Conrtol_Old" localSheetId="24" hidden="1">{"'100'!$A$1:$M$83"}</definedName>
    <definedName name="HTML_Conrtol_Old" localSheetId="20" hidden="1">{"'100'!$A$1:$M$83"}</definedName>
    <definedName name="HTML_Control" localSheetId="21" hidden="1">{"'100'!$A$1:$M$83"}</definedName>
    <definedName name="HTML_Control" localSheetId="22" hidden="1">{"'100'!$A$1:$M$83"}</definedName>
    <definedName name="HTML_Control" localSheetId="23" hidden="1">{"'100'!$A$1:$M$83"}</definedName>
    <definedName name="HTML_Control" localSheetId="24" hidden="1">{"'100'!$A$1:$M$83"}</definedName>
    <definedName name="HTML_Control" localSheetId="20" hidden="1">{"'100'!$A$1:$M$83"}</definedName>
    <definedName name="HTML_Header" hidden="1">"April 2000"</definedName>
    <definedName name="HTML_LastUpdate" hidden="1">"23/02/2000"</definedName>
    <definedName name="HTML_LineAfter" hidden="1">FALSE</definedName>
    <definedName name="HTML_LineBefore" hidden="1">FALSE</definedName>
    <definedName name="HTML_Name" hidden="1">"Gary Ward"</definedName>
    <definedName name="HTML_OBDlg2" hidden="1">TRUE</definedName>
    <definedName name="HTML_OBDlg4" hidden="1">TRUE</definedName>
    <definedName name="HTML_OS" hidden="1">0</definedName>
    <definedName name="HTML_PathFile" hidden="1">"G:\Acc00-01\Development\manacc.htm"</definedName>
    <definedName name="HTML_Title" hidden="1">"Management Accounts Pack - Demo"</definedName>
    <definedName name="HTML1_1" hidden="1">"[JVUPVSN3.XLS]Sheet1!$A$17:$G$23"</definedName>
    <definedName name="HTML1_10" hidden="1">""</definedName>
    <definedName name="HTML1_11" hidden="1">1</definedName>
    <definedName name="HTML1_12" hidden="1">"C:\DATA\EXCEL\MYHTML.HTM"</definedName>
    <definedName name="HTML1_2" hidden="1">1</definedName>
    <definedName name="HTML1_3" hidden="1">"JVUPVSN3"</definedName>
    <definedName name="HTML1_4" hidden="1">"Sheet1"</definedName>
    <definedName name="HTML1_5" hidden="1">""</definedName>
    <definedName name="HTML1_6" hidden="1">-4146</definedName>
    <definedName name="HTML1_7" hidden="1">-4146</definedName>
    <definedName name="HTML1_8" hidden="1">"21/01/98"</definedName>
    <definedName name="HTML1_9" hidden="1">"BT"</definedName>
    <definedName name="HTML10_1" hidden="1">"'[MANMAY96.XLS]BYMONTH (2)'!$B$20:$R$38"</definedName>
    <definedName name="HTML10_11" hidden="1">1</definedName>
    <definedName name="HTML10_12" hidden="1">"C:\WWWMAY\BYMONTH3.HTM"</definedName>
    <definedName name="HTML10_2" hidden="1">-4146</definedName>
    <definedName name="HTML10_3" hidden="1">"C:\WWWMAY\BYMONTH2.HTM"</definedName>
    <definedName name="HTML11_1" hidden="1">"'[MANMAY96.XLS]BYMONTH (2)'!$B$39:$R$50"</definedName>
    <definedName name="HTML11_11" hidden="1">1</definedName>
    <definedName name="HTML11_12" hidden="1">"C:\WWWMAY\BYMONTH.HTM"</definedName>
    <definedName name="HTML11_2" hidden="1">-4146</definedName>
    <definedName name="HTML11_3" hidden="1">"C:\WWWMAY\BYMONTH3.HTM"</definedName>
    <definedName name="HTML12_1" hidden="1">"[MANMAY96.XLS]SKILLS!$A$2:$K$14"</definedName>
    <definedName name="HTML12_11" hidden="1">1</definedName>
    <definedName name="HTML12_12" hidden="1">"C:\WWWMAY\SKILLS.HTM"</definedName>
    <definedName name="HTML12_2" hidden="1">-4146</definedName>
    <definedName name="HTML12_3" hidden="1">"C:\WWWMAY\SKILLS1.HTM"</definedName>
    <definedName name="HTML13_1" hidden="1">"'[MANMAY96.XLS]SKILLS (2)'!$A$1:$K$13"</definedName>
    <definedName name="HTML13_11" hidden="1">1</definedName>
    <definedName name="HTML13_12" hidden="1">"C:\WWWMAY\SKILLS.HTM"</definedName>
    <definedName name="HTML13_2" hidden="1">-4146</definedName>
    <definedName name="HTML13_3" hidden="1">"C:\WWWMAY\SKILLS1.HTM"</definedName>
    <definedName name="HTML14_1" hidden="1">"'[PEOPLE1.XLS]£COSTSUM (2)'!$A$1:$I$17"</definedName>
    <definedName name="HTML14_11" hidden="1">1</definedName>
    <definedName name="HTML14_12" hidden="1">"C:\WWWJUN\SUMMARY.HTM"</definedName>
    <definedName name="HTML14_2" hidden="1">-4146</definedName>
    <definedName name="HTML14_3" hidden="1">"C:\WWWJUN\SUMMARY1.HTM"</definedName>
    <definedName name="HTML15_1" hidden="1">"'[PEOPLE1.XLS]£COSTSUM (2)'!$A$1:$I$18"</definedName>
    <definedName name="HTML15_11" hidden="1">1</definedName>
    <definedName name="HTML15_12" hidden="1">"C:\WWWJUL\SUMMARY.HTM"</definedName>
    <definedName name="HTML15_2" hidden="1">-4146</definedName>
    <definedName name="HTML15_3" hidden="1">"C:\WWWJUL\SUMMARY1.HTM"</definedName>
    <definedName name="HTML16_1" hidden="1">"'[PEOPLE1.XLS]SKILLS (2)'!$A$1:$K$15"</definedName>
    <definedName name="HTML16_11" hidden="1">1</definedName>
    <definedName name="HTML16_12" hidden="1">"C:\WWWJUL\SKILLS.HTM"</definedName>
    <definedName name="HTML16_2" hidden="1">-4146</definedName>
    <definedName name="HTML16_3" hidden="1">"C:\WWWJUL\SKILLS1.HTM"</definedName>
    <definedName name="HTML17_1" hidden="1">"'[PEOPLE1.XLS]GRADEGP (2)'!$A$1:$O$37"</definedName>
    <definedName name="HTML17_11" hidden="1">1</definedName>
    <definedName name="HTML17_12" hidden="1">"C:\WWWJUL\GRADEGP.HTM"</definedName>
    <definedName name="HTML17_2" hidden="1">-4146</definedName>
    <definedName name="HTML17_3" hidden="1">"C:\WWWJUL\GRADEGP1.HTM"</definedName>
    <definedName name="HTML18_1" hidden="1">"'[PEOPLE1.XLS]OTHER (2)'!$A$2:$M$28"</definedName>
    <definedName name="HTML18_11" hidden="1">1</definedName>
    <definedName name="HTML18_12" hidden="1">"C:\WWWJUL\OTHER.HTM"</definedName>
    <definedName name="HTML18_2" hidden="1">-4146</definedName>
    <definedName name="HTML18_3" hidden="1">"C:\WWWJUL\OTHER1.HTM"</definedName>
    <definedName name="HTML19_1" hidden="1">"'[PEOPLE1.XLS]BYMONTH (2)'!$B$1:$R$19"</definedName>
    <definedName name="HTML19_11" hidden="1">1</definedName>
    <definedName name="HTML19_12" hidden="1">"C:\WWWJUL\BYMONTH2.HTM"</definedName>
    <definedName name="HTML19_2" hidden="1">-4146</definedName>
    <definedName name="HTML19_3" hidden="1">"C:\WWWJUL\BYMONTH1.HTM"</definedName>
    <definedName name="HTML2_1" hidden="1">"[JVVSN10.XLS]Sheet1!$A$1:$I$500"</definedName>
    <definedName name="HTML2_11" hidden="1">-4146</definedName>
    <definedName name="HTML2_12" hidden="1">"C:\DATA\EXCEL\MyHTML6.htm"</definedName>
    <definedName name="HTML2_2" hidden="1">-4146</definedName>
    <definedName name="HTML2_3" hidden="1">"C:\DATA\EXCEL\JVUPLOAD.HTM"</definedName>
    <definedName name="HTML20_1" hidden="1">"'[PEOPLE1.XLS]BYMONTH (2)'!$B$21:$R$38"</definedName>
    <definedName name="HTML20_11" hidden="1">1</definedName>
    <definedName name="HTML20_12" hidden="1">"C:\WWWJUL\BYMONTH3.HTM"</definedName>
    <definedName name="HTML20_2" hidden="1">-4146</definedName>
    <definedName name="HTML20_3" hidden="1">"C:\WWWJUL\BYMONTH2.HTM"</definedName>
    <definedName name="HTML21_1" hidden="1">"'[PEOPLE1.XLS]BYMONTH (2)'!$B$21:$R$40"</definedName>
    <definedName name="HTML21_11" hidden="1">1</definedName>
    <definedName name="HTML21_12" hidden="1">"C:\WWWJUL\BYMONTH3.HTM"</definedName>
    <definedName name="HTML21_2" hidden="1">-4146</definedName>
    <definedName name="HTML21_3" hidden="1">"C:\WWWJUL\BYMONTH2.HTM"</definedName>
    <definedName name="HTML22_1" hidden="1">"'[PEOPLE1.XLS]BYMONTH (2)'!$B$43:$R$53"</definedName>
    <definedName name="HTML22_11" hidden="1">1</definedName>
    <definedName name="HTML22_12" hidden="1">"C:\WWWJUL\BYMONTH.HTM"</definedName>
    <definedName name="HTML22_2" hidden="1">-4146</definedName>
    <definedName name="HTML22_3" hidden="1">"C:\WWWJUL\BYMONTH3.HTM"</definedName>
    <definedName name="HTML23_1" hidden="1">"'[PEOPLE1.XLS]SICK2 (2)'!$A$22:$F$44"</definedName>
    <definedName name="HTML23_11" hidden="1">1</definedName>
    <definedName name="HTML23_12" hidden="1">"C:\WWWJUL\SICK2.HTM"</definedName>
    <definedName name="HTML23_2" hidden="1">-4146</definedName>
    <definedName name="HTML23_3" hidden="1">"C:\WWWJUL\SICK21.HTM"</definedName>
    <definedName name="HTML24_1" hidden="1">"'[PEOPLE1.XLS]SKILLS (2)'!$A$2:$L$14"</definedName>
    <definedName name="HTML24_11" hidden="1">1</definedName>
    <definedName name="HTML24_12" hidden="1">"C:\WWWJUL\SKILLS.HTM"</definedName>
    <definedName name="HTML24_2" hidden="1">-4146</definedName>
    <definedName name="HTML24_3" hidden="1">"C:\WWWJUL\SKILLS1.HTM"</definedName>
    <definedName name="HTML25_1" hidden="1">"'[PEOPLE.XLS]BYMONTH (2)'!$B$1:$R$19"</definedName>
    <definedName name="HTML25_11" hidden="1">1</definedName>
    <definedName name="HTML25_12" hidden="1">"C:\WWWPIR\WWWAUG\BYMONTH2.HTM"</definedName>
    <definedName name="HTML25_2" hidden="1">-4146</definedName>
    <definedName name="HTML25_3" hidden="1">"C:\WWWPIR\WWWAUG\BYMONTH1.HTM"</definedName>
    <definedName name="HTML26_1" hidden="1">"'[PEOPLE.XLS]BYMONTH (2)'!$B$21:$R$39"</definedName>
    <definedName name="HTML26_11" hidden="1">1</definedName>
    <definedName name="HTML26_12" hidden="1">"C:\WWWPIR\WWWAUG\BYMONTH3.HTM"</definedName>
    <definedName name="HTML26_2" hidden="1">-4146</definedName>
    <definedName name="HTML26_3" hidden="1">"C:\WWWPIR\WWWAUG\BYMONTH2.HTM"</definedName>
    <definedName name="HTML27_1" hidden="1">"'[PEOPLE.XLS]BYMONTH (2)'!$B$43:$R$53"</definedName>
    <definedName name="HTML27_11" hidden="1">1</definedName>
    <definedName name="HTML27_12" hidden="1">"C:\WWWPIR\WWWAUG\BYMONTH.HTM"</definedName>
    <definedName name="HTML27_2" hidden="1">-4146</definedName>
    <definedName name="HTML27_3" hidden="1">"C:\WWWPIR\WWWAUG\BYMONTH3.HTM"</definedName>
    <definedName name="HTML28_1" hidden="1">"'[PEOPLE.XLS]GRADEGP (2)'!$A$2:$O$36"</definedName>
    <definedName name="HTML28_11" hidden="1">1</definedName>
    <definedName name="HTML28_12" hidden="1">"C:\WWW\PIR\OCT96\GRADEGP.HTM"</definedName>
    <definedName name="HTML28_2" hidden="1">-4146</definedName>
    <definedName name="HTML28_3" hidden="1">"C:\WWW\PIR\OCT96\GRADEGP1.HTM"</definedName>
    <definedName name="HTML29_1" hidden="1">"'[PEOPLE.XLS]OTHER (2)'!$A$2:$M$28"</definedName>
    <definedName name="HTML29_11" hidden="1">1</definedName>
    <definedName name="HTML29_12" hidden="1">"C:\WWWPIR\WWWAUG\OTHER.HTM"</definedName>
    <definedName name="HTML29_2" hidden="1">-4146</definedName>
    <definedName name="HTML29_3" hidden="1">"C:\WWWPIR\WWWAUG\OTHER1.HTM"</definedName>
    <definedName name="HTML3_1" hidden="1">"'[MANMAY96.XLS]BYMONTH (2)'!$B$2:$R$47"</definedName>
    <definedName name="HTML3_11" hidden="1">1</definedName>
    <definedName name="HTML3_12" hidden="1">"C:\WWWMAY\BYMONTH.HTM"</definedName>
    <definedName name="HTML3_2" hidden="1">-4146</definedName>
    <definedName name="HTML3_3" hidden="1">"C:\WWWMAY\BYMONTH1.HTM"</definedName>
    <definedName name="HTML30_1" hidden="1">"'[PEOPLE.XLS]SICK1 (2)'!$B$21:$G$38"</definedName>
    <definedName name="HTML30_11" hidden="1">1</definedName>
    <definedName name="HTML30_12" hidden="1">"C:\WWW\PIR\OCT96\SICK1.HTM"</definedName>
    <definedName name="HTML30_2" hidden="1">-4146</definedName>
    <definedName name="HTML30_3" hidden="1">"C:\WWW\PIR\OCT96\SICK11.HTM"</definedName>
    <definedName name="HTML31_1" hidden="1">"'[PEOPLE.XLS]SICK2 (2)'!$A$22:$F$44"</definedName>
    <definedName name="HTML31_11" hidden="1">1</definedName>
    <definedName name="HTML31_12" hidden="1">"C:\WWW\PIR\OCT96\SICK2.HTM"</definedName>
    <definedName name="HTML31_2" hidden="1">-4146</definedName>
    <definedName name="HTML31_3" hidden="1">"C:\WWW\PIR\OCT96\SICK21.HTM"</definedName>
    <definedName name="HTML32_1" hidden="1">"'[PEOPLE.XLS]SKILLS (2)'!$A$2:$L$14"</definedName>
    <definedName name="HTML32_11" hidden="1">1</definedName>
    <definedName name="HTML32_12" hidden="1">"C:\WWW\PIR\OCT96\SKILLS.HTM"</definedName>
    <definedName name="HTML32_2" hidden="1">-4146</definedName>
    <definedName name="HTML32_3" hidden="1">"C:\WWW\PIR\OCT96\SKILLS1.HTM"</definedName>
    <definedName name="HTML33_1" hidden="1">"'[PEOPLE.XLS]£COSTSUM'!$A$2:$I$20"</definedName>
    <definedName name="HTML33_11" hidden="1">1</definedName>
    <definedName name="HTML33_12" hidden="1">"C:\WWWPIR\WWWAUG\SUMMARY.HTM"</definedName>
    <definedName name="HTML33_2" hidden="1">-4146</definedName>
    <definedName name="HTML33_3" hidden="1">"C:\WWWPIR\WWWAUG\SUMMARY1.HTM"</definedName>
    <definedName name="HTML34_1" hidden="1">"'[PEOPLE.XLS]£COSTSUM (2)'!$A$1:$I$18"</definedName>
    <definedName name="HTML34_11" hidden="1">1</definedName>
    <definedName name="HTML34_12" hidden="1">"C:\WWWPIR\WWWAUG\SUMMARY.HTM"</definedName>
    <definedName name="HTML34_2" hidden="1">-4146</definedName>
    <definedName name="HTML34_3" hidden="1">"C:\WWWPIR\WWWAUG\SUMMARY1.HTM"</definedName>
    <definedName name="HTML35_1" hidden="1">"'[PEOPLE.XLS]£COSTSUM (2)'!$A$2:$I$20"</definedName>
    <definedName name="HTML35_11" hidden="1">1</definedName>
    <definedName name="HTML35_12" hidden="1">"C:\WWWPIR\WWWAUG\SUMMARY.HTM"</definedName>
    <definedName name="HTML35_2" hidden="1">-4146</definedName>
    <definedName name="HTML35_3" hidden="1">"C:\WWWPIR\WWWAUG\SUMMARY1.HTM"</definedName>
    <definedName name="HTML36_1" hidden="1">"'[PEOPLE.XLS]OTHER (2)'!$A$2:$M$29"</definedName>
    <definedName name="HTML36_11" hidden="1">1</definedName>
    <definedName name="HTML36_12" hidden="1">"C:\WWWPIR\WWWAUG\OTHER.HTM"</definedName>
    <definedName name="HTML36_2" hidden="1">-4146</definedName>
    <definedName name="HTML36_3" hidden="1">"C:\WWWPIR\WWWAUG\OTHER1.HTM"</definedName>
    <definedName name="HTML37_1" hidden="1">"'[PEOPLE.XLS]BYMONTH (2)'!$B$1:$R$20"</definedName>
    <definedName name="HTML37_11" hidden="1">1</definedName>
    <definedName name="HTML37_12" hidden="1">"C:\WWW\PIR\OCT96\BYMONTH2.HTM"</definedName>
    <definedName name="HTML37_2" hidden="1">-4146</definedName>
    <definedName name="HTML37_3" hidden="1">"C:\WWW\PIR\OCT96\BYMONTH1.HTM"</definedName>
    <definedName name="HTML38_1" hidden="1">"'[PEOPLE.XLS]BYMONTH (2)'!$B$22:$R$40"</definedName>
    <definedName name="HTML38_11" hidden="1">1</definedName>
    <definedName name="HTML38_12" hidden="1">"C:\WWW\PIR\OCT96\BYMONTH3.HTM"</definedName>
    <definedName name="HTML38_2" hidden="1">-4146</definedName>
    <definedName name="HTML38_3" hidden="1">"C:\WWW\PIR\OCT96\BYMONTH2.HTM"</definedName>
    <definedName name="HTML39_1" hidden="1">"'[PEOPLE.XLS]BYMONTH (2)'!$B$44:$R$54"</definedName>
    <definedName name="HTML39_11" hidden="1">1</definedName>
    <definedName name="HTML39_12" hidden="1">"C:\WWW\PIR\OCT96\BYMONTH.HTM"</definedName>
    <definedName name="HTML39_2" hidden="1">-4146</definedName>
    <definedName name="HTML39_3" hidden="1">"C:\WWW\PIR\OCT96\BYMONTH3.HTM"</definedName>
    <definedName name="HTML4_1" hidden="1">"'[MANMAY96.XLS]BYMONTH (2)'!$B$2:$R$50"</definedName>
    <definedName name="HTML4_11" hidden="1">1</definedName>
    <definedName name="HTML4_12" hidden="1">"C:\WWWMAY\BYMONTH.HTM"</definedName>
    <definedName name="HTML4_2" hidden="1">-4146</definedName>
    <definedName name="HTML4_3" hidden="1">"C:\WWWMAY\BYMONTH1.HTM"</definedName>
    <definedName name="HTML40_1" hidden="1">"'[PEOPLE.XLS]OTHER (2)'!$A$2:$N$28"</definedName>
    <definedName name="HTML40_11" hidden="1">1</definedName>
    <definedName name="HTML40_12" hidden="1">"C:\WWW\PIR\OCT96\OTHER.HTM"</definedName>
    <definedName name="HTML40_2" hidden="1">-4146</definedName>
    <definedName name="HTML40_3" hidden="1">"C:\WWW\PIR\OCT96\OTHER1.HTM"</definedName>
    <definedName name="HTML41_1" hidden="1">"'[PEOPLE.XLS]OTHER (2)'!$A$2:$O$28"</definedName>
    <definedName name="HTML41_11" hidden="1">1</definedName>
    <definedName name="HTML41_12" hidden="1">"C:\WWW\PIR\OCT96\OTHER.HTM"</definedName>
    <definedName name="HTML41_2" hidden="1">-4146</definedName>
    <definedName name="HTML41_3" hidden="1">"C:\WWW\PIR\OCT96\OTHER1.HTM"</definedName>
    <definedName name="HTML42_1" hidden="1">"'[PEOPLE.XLS]£COSTSUM (2)'!$A$2:$I$22"</definedName>
    <definedName name="HTML42_11" hidden="1">1</definedName>
    <definedName name="HTML42_12" hidden="1">"C:\WWW\PIR\OCT96\SUMMARY.HTM"</definedName>
    <definedName name="HTML42_2" hidden="1">-4146</definedName>
    <definedName name="HTML42_3" hidden="1">"C:\WWW\PIR\OCT96\SUMMARY1.HTM"</definedName>
    <definedName name="HTML5_1" hidden="1">"[MANMAY96.XLS]GRADEGP!$A$2:$O$36"</definedName>
    <definedName name="HTML5_11" hidden="1">1</definedName>
    <definedName name="HTML5_12" hidden="1">"C:\WWWMAY\GRADEGP.HTM"</definedName>
    <definedName name="HTML5_2" hidden="1">-4146</definedName>
    <definedName name="HTML5_3" hidden="1">"C:\WWWMAY\GRADEGP1.HTM"</definedName>
    <definedName name="HTML6_1" hidden="1">"'[MANMAY96.XLS]OTHER (2)'!$A$2:$M$24"</definedName>
    <definedName name="HTML6_11" hidden="1">1</definedName>
    <definedName name="HTML6_12" hidden="1">"C:\WWWMAY\OTHER.HTM"</definedName>
    <definedName name="HTML6_2" hidden="1">-4146</definedName>
    <definedName name="HTML6_3" hidden="1">"C:\WWWMAY\OTHER1.HTM"</definedName>
    <definedName name="HTML7_1" hidden="1">"[MANMAY96.XLS]SICK1!$B$21:$G$38"</definedName>
    <definedName name="HTML7_11" hidden="1">1</definedName>
    <definedName name="HTML7_12" hidden="1">"C:\WWWMAY\SICK1.HTM"</definedName>
    <definedName name="HTML7_2" hidden="1">-4146</definedName>
    <definedName name="HTML7_3" hidden="1">"C:\WWWMAY\SICK11.HTM"</definedName>
    <definedName name="HTML8_1" hidden="1">"[MANMAY96.XLS]SICK2!$A$21:$F$41"</definedName>
    <definedName name="HTML8_11" hidden="1">1</definedName>
    <definedName name="HTML8_12" hidden="1">"C:\WWWMAY\SICK2.HTM"</definedName>
    <definedName name="HTML8_2" hidden="1">-4146</definedName>
    <definedName name="HTML8_3" hidden="1">"C:\WWWMAY\SICK21.HTM"</definedName>
    <definedName name="HTML9_1" hidden="1">"'[MANMAY96.XLS]BYMONTH (2)'!$B$1:$R$19"</definedName>
    <definedName name="HTML9_11" hidden="1">1</definedName>
    <definedName name="HTML9_12" hidden="1">"C:\WWWMAY\BYMONTH2.HTM"</definedName>
    <definedName name="HTML9_2" hidden="1">-4146</definedName>
    <definedName name="HTML9_3" hidden="1">"C:\WWWMAY\BYMONTH1.HTM"</definedName>
    <definedName name="HTMLCount" hidden="1">2</definedName>
    <definedName name="limcount" hidden="1">1</definedName>
    <definedName name="mm" localSheetId="21" hidden="1">{0}</definedName>
    <definedName name="mm" localSheetId="22" hidden="1">{0}</definedName>
    <definedName name="mm" localSheetId="23" hidden="1">{0}</definedName>
    <definedName name="mm" localSheetId="24" hidden="1">{0}</definedName>
    <definedName name="mm" localSheetId="20" hidden="1">{0}</definedName>
    <definedName name="opt_ConnAnnDiscount">'Control Panel '!$K$36</definedName>
    <definedName name="opt_ConnAnnYears">'Control Panel '!$K$34</definedName>
    <definedName name="opt_ConnPrice">'Control Panel '!$K$25</definedName>
    <definedName name="opt_ConnSafeguard">'Control Panel '!$K$38</definedName>
    <definedName name="opt_Dilution">'Control Panel '!$K$40</definedName>
    <definedName name="opt_Elasticity">'Control Panel '!$K$42</definedName>
    <definedName name="opt_OakConnVol">'Control Panel '!$K$13</definedName>
    <definedName name="opt_OakRentVol">'Control Panel '!$K$11</definedName>
    <definedName name="opt_OakTransVol">'Control Panel '!$K$15</definedName>
    <definedName name="opt_OCP1decline">'Control Panel '!$K$7</definedName>
    <definedName name="opt_RentPrice">'Control Panel '!$K$23</definedName>
    <definedName name="opt_RoundDecrease">'Control Panel '!$K$53</definedName>
    <definedName name="opt_Stage1Decrease">'Control Panel '!$K$19</definedName>
    <definedName name="opt_SwitEquiProp">'Control Panel '!$K$46</definedName>
    <definedName name="opt_SwitSafeguard">'Control Panel '!$K$48</definedName>
    <definedName name="opt_TransVolume">'Control Panel '!$K$57</definedName>
    <definedName name="opt_XCombBasket">'Control Panel '!$K$30</definedName>
    <definedName name="qqq" localSheetId="21" hidden="1">{"'100'!$A$1:$M$83"}</definedName>
    <definedName name="qqq" localSheetId="22" hidden="1">{"'100'!$A$1:$M$83"}</definedName>
    <definedName name="qqq" localSheetId="23" hidden="1">{"'100'!$A$1:$M$83"}</definedName>
    <definedName name="qqq" localSheetId="24" hidden="1">{"'100'!$A$1:$M$83"}</definedName>
    <definedName name="qqq" localSheetId="20" hidden="1">{"'100'!$A$1:$M$83"}</definedName>
    <definedName name="RWT" hidden="1">"ELF_ACT_%"</definedName>
    <definedName name="Scenario_choice">'Scenarios'!$G$2:$R$2</definedName>
    <definedName name="sencount" hidden="1">1</definedName>
    <definedName name="Switching_rate">'Market research'!$B$77</definedName>
    <definedName name="wireless2" localSheetId="21" hidden="1">{"'100'!$A$1:$M$83"}</definedName>
    <definedName name="wireless2" localSheetId="22" hidden="1">{"'100'!$A$1:$M$83"}</definedName>
    <definedName name="wireless2" localSheetId="23" hidden="1">{"'100'!$A$1:$M$83"}</definedName>
    <definedName name="wireless2" localSheetId="24" hidden="1">{"'100'!$A$1:$M$83"}</definedName>
    <definedName name="wireless2" localSheetId="20" hidden="1">{"'100'!$A$1:$M$83"}</definedName>
    <definedName name="Workbook.Title" localSheetId="0">'Cover sheet'!$B$6</definedName>
    <definedName name="Workbook.Title">'Contents'!$B$6</definedName>
    <definedName name="wrn.Overview." localSheetId="21" hidden="1">{"Summary",#N/A,FALSE,"(3) Causal Analysis - Year-end"}</definedName>
    <definedName name="wrn.Overview." localSheetId="22" hidden="1">{"Summary",#N/A,FALSE,"(3) Causal Analysis - Year-end"}</definedName>
    <definedName name="wrn.Overview." localSheetId="23" hidden="1">{"Summary",#N/A,FALSE,"(3) Causal Analysis - Year-end"}</definedName>
    <definedName name="wrn.Overview." localSheetId="24" hidden="1">{"Summary",#N/A,FALSE,"(3) Causal Analysis - Year-end"}</definedName>
    <definedName name="wrn.Overview." localSheetId="20" hidden="1">{"Summary",#N/A,FALSE,"(3) Causal Analysis - Year-end"}</definedName>
  </definedNames>
  <calcPr fullCalcOnLoad="1"/>
</workbook>
</file>

<file path=xl/sharedStrings.xml><?xml version="1.0" encoding="utf-8"?>
<sst xmlns="http://schemas.openxmlformats.org/spreadsheetml/2006/main" count="3610" uniqueCount="403">
  <si>
    <t>Sheet</t>
  </si>
  <si>
    <t>Description</t>
  </si>
  <si>
    <t>Status</t>
  </si>
  <si>
    <t>Notes</t>
  </si>
  <si>
    <t>Version</t>
  </si>
  <si>
    <t xml:space="preserve">Title </t>
  </si>
  <si>
    <t>Information</t>
  </si>
  <si>
    <t>Contents</t>
  </si>
  <si>
    <t>This contents sheet</t>
  </si>
  <si>
    <t xml:space="preserve"> </t>
  </si>
  <si>
    <t>Confidentiality status</t>
  </si>
  <si>
    <t>Project case code</t>
  </si>
  <si>
    <t>£/channel</t>
  </si>
  <si>
    <t>&lt;Enter scenario 3&gt;</t>
  </si>
  <si>
    <t>Test 3</t>
  </si>
  <si>
    <t>Base case</t>
  </si>
  <si>
    <t>Scenarios</t>
  </si>
  <si>
    <t>Base</t>
  </si>
  <si>
    <t>&lt;Enter scenario 2&gt;</t>
  </si>
  <si>
    <t>&lt;Enter scenario 4&gt;</t>
  </si>
  <si>
    <t>&lt;Enter scenario 5&gt;</t>
  </si>
  <si>
    <t>&lt;Enter scenario 6&gt;</t>
  </si>
  <si>
    <t>Test 2</t>
  </si>
  <si>
    <t>Test 4</t>
  </si>
  <si>
    <t>Test 5</t>
  </si>
  <si>
    <t>Test 6</t>
  </si>
  <si>
    <t>Include percentage</t>
  </si>
  <si>
    <t>Control Panel</t>
  </si>
  <si>
    <t xml:space="preserve">Select Scenario </t>
  </si>
  <si>
    <t>Input assumptions</t>
  </si>
  <si>
    <t>Rental</t>
  </si>
  <si>
    <t>Inputs</t>
  </si>
  <si>
    <t>%</t>
  </si>
  <si>
    <t>Note: This sheet allows to enter scenarios with different assumptions relating to the inputs and calculations. The 
scenario can then be selected in the "Control Panel". A description of each assumption can be found in the "Control Panel" sheet</t>
  </si>
  <si>
    <t>ACTUALS</t>
  </si>
  <si>
    <t>VOLUMES</t>
  </si>
  <si>
    <t>Total connections</t>
  </si>
  <si>
    <t>Total transfers</t>
  </si>
  <si>
    <t>06/07</t>
  </si>
  <si>
    <t>07/08</t>
  </si>
  <si>
    <t>08/09</t>
  </si>
  <si>
    <t>09/10</t>
  </si>
  <si>
    <t>10/11</t>
  </si>
  <si>
    <t>11/12</t>
  </si>
  <si>
    <t>12/13</t>
  </si>
  <si>
    <t>13/14</t>
  </si>
  <si>
    <t>FORECAST</t>
  </si>
  <si>
    <t>SIP trunking</t>
  </si>
  <si>
    <t>Hosted VOIP</t>
  </si>
  <si>
    <t>Centrex</t>
  </si>
  <si>
    <t>TOTAL</t>
  </si>
  <si>
    <t>INTERNAL (channels)</t>
  </si>
  <si>
    <t>Connections</t>
  </si>
  <si>
    <t>Transfers</t>
  </si>
  <si>
    <t>EXTERNAL (channels)</t>
  </si>
  <si>
    <t>TOTAL (channels)</t>
  </si>
  <si>
    <t>Total rentals</t>
  </si>
  <si>
    <t>TOTAL ON ANNUAL BASIS (channels)</t>
  </si>
  <si>
    <t>VOLUMES ISDN30</t>
  </si>
  <si>
    <t>VOLUMES IP Channels</t>
  </si>
  <si>
    <t>WLR ISDN30</t>
  </si>
  <si>
    <t>Rentals</t>
  </si>
  <si>
    <t>SELF - SUPPLY</t>
  </si>
  <si>
    <t>CHANNELS SUPPLIED ON WHOLESALE BASIS</t>
  </si>
  <si>
    <t>Volumes ISDN30 (channels)</t>
  </si>
  <si>
    <t>Volumes IP channels</t>
  </si>
  <si>
    <t>04/05</t>
  </si>
  <si>
    <t>05/06</t>
  </si>
  <si>
    <t>SELF - SUPPLY (channels)</t>
  </si>
  <si>
    <t>WLR ISDN30 (channels)</t>
  </si>
  <si>
    <t>09/10 - 13/14 Difference</t>
  </si>
  <si>
    <t>Connections on annual basis</t>
  </si>
  <si>
    <t>Total connections on annual basis</t>
  </si>
  <si>
    <t xml:space="preserve">Market research </t>
  </si>
  <si>
    <t>QC12 How long do you envisage continuing to use ISDN30 services for?</t>
  </si>
  <si>
    <t>Time customers expect to use ISDN30 services</t>
  </si>
  <si>
    <t>Less than a year</t>
  </si>
  <si>
    <t>One to two years</t>
  </si>
  <si>
    <t>Two to five years</t>
  </si>
  <si>
    <t>Six to ten years</t>
  </si>
  <si>
    <t>Over ten years</t>
  </si>
  <si>
    <t>Don't know/refused</t>
  </si>
  <si>
    <t>Each time period in the market research questions is shown against the number of months included.</t>
  </si>
  <si>
    <t>Months included</t>
  </si>
  <si>
    <t>Dec-09 to Nov-10</t>
  </si>
  <si>
    <t>Dec-10 to Nov-11</t>
  </si>
  <si>
    <t>Dec-11 to Nov-14</t>
  </si>
  <si>
    <t>Dec-15 to Nov-19</t>
  </si>
  <si>
    <t>Dec-20 to more</t>
  </si>
  <si>
    <t>Assuming that the responses can be spread equally over the months included in each time period considered above, we can calculate the share of total customers in December 2009 that have stated will use ISDN30 only up to March 2014 (end of the charge control).</t>
  </si>
  <si>
    <t>Openreach</t>
  </si>
  <si>
    <t>TOTAL retail market</t>
  </si>
  <si>
    <t>Mar - 14 
(Market research forecast)</t>
  </si>
  <si>
    <t>Responses</t>
  </si>
  <si>
    <t>Decline relative to Mar - 10</t>
  </si>
  <si>
    <t>Expected decline in ISDN30</t>
  </si>
  <si>
    <t xml:space="preserve">Impact of prices on switching to IP </t>
  </si>
  <si>
    <t>Note: The expected decline assumes that end users' responses can be spread equally over the months included in each time period.</t>
  </si>
  <si>
    <t>Note: The retail volumes in Mar-14 relative to Dec - 09 are calculated using the Market Research outcome in cell C34, then the expected decline relative to Mar-10 is calculated in cell E45 using the volumes forecast in cell D45.</t>
  </si>
  <si>
    <t xml:space="preserve">We have used this information to derive an estimate of the decline in ISDN30 retail volumes for the duration of the charge control which will inform our volumes forecast. </t>
  </si>
  <si>
    <t>QC10 If the price of ISDN30 fell by 10% across all suppliers to what extent would this influence your decision to switch away from ISDN30?</t>
  </si>
  <si>
    <t>Would have little impact</t>
  </si>
  <si>
    <t>A consideration but unlikely to affect decision</t>
  </si>
  <si>
    <t>More likely to stay</t>
  </si>
  <si>
    <t>Definitely stay</t>
  </si>
  <si>
    <t>DK</t>
  </si>
  <si>
    <t>Note: Here we only consider the answers from end users that were considering switching.</t>
  </si>
  <si>
    <t xml:space="preserve">The market research asked respondents how probable it was that their behaviour in a real world situation would be consistent with their response to the above question and adjusted end users responses to account for this probability. </t>
  </si>
  <si>
    <t>We have used the adjusted responses (shown below) and have calculated their equivalent so that the answers to the questions add up to 100%</t>
  </si>
  <si>
    <t>Adjustment</t>
  </si>
  <si>
    <t xml:space="preserve">For the estimation of the share of end users who would decide not to switch to IP alternatives as a result of the 10% price decrease we take into account respondents answering "more likely to stay" and "definitaly stay" above. </t>
  </si>
  <si>
    <t>Percentage of users not switching to IP as a result of a 10% price decrease in ISDN30</t>
  </si>
  <si>
    <t>Economic downturn analysis</t>
  </si>
  <si>
    <t>SELF SUPPLY</t>
  </si>
  <si>
    <t xml:space="preserve">RETAIL ISDN30 </t>
  </si>
  <si>
    <t>Openreach IP channels</t>
  </si>
  <si>
    <t>RETAIL ISDN30 + Openreach IP channels</t>
  </si>
  <si>
    <t>Rental volumes</t>
  </si>
  <si>
    <t>RETAIL ISDN30</t>
  </si>
  <si>
    <t xml:space="preserve">Periods considered </t>
  </si>
  <si>
    <t>Dec - 2006 to Jun - 2008</t>
  </si>
  <si>
    <t xml:space="preserve">The result in cell C34 above indicates the share of ISDN30 customers in December 2009 that would stop using ISDN30 by March 2010. </t>
  </si>
  <si>
    <t xml:space="preserve">However, given that we are comparing the decline in ISDN30 from March 2010 (not December 2009) to March 2014 we need to obtain a decline in ISDN30 volumes from March 2010 that would be equivalent to the decline calculated by the market research from December 2009. </t>
  </si>
  <si>
    <t xml:space="preserve">For this purpose, we use the rental volumes submitted by stakeholders. </t>
  </si>
  <si>
    <t xml:space="preserve">Annual </t>
  </si>
  <si>
    <t>Analysis assumptions</t>
  </si>
  <si>
    <t>Stage 1 volumes forecast</t>
  </si>
  <si>
    <t>Annualisation of connection price</t>
  </si>
  <si>
    <t>Value of X on combined basket</t>
  </si>
  <si>
    <t>Number of years</t>
  </si>
  <si>
    <t>Dilution effect</t>
  </si>
  <si>
    <t>Safeguard cap on connections</t>
  </si>
  <si>
    <t>RPI+/- X%</t>
  </si>
  <si>
    <t xml:space="preserve">Retail demand elasticity </t>
  </si>
  <si>
    <t>Periods</t>
  </si>
  <si>
    <t>Initial rental and connection prices</t>
  </si>
  <si>
    <t>Initial rental price</t>
  </si>
  <si>
    <t>Initial connection price</t>
  </si>
  <si>
    <t>£pounds/channel</t>
  </si>
  <si>
    <t>Rental price</t>
  </si>
  <si>
    <t>Connection price</t>
  </si>
  <si>
    <t>Annualised connection price</t>
  </si>
  <si>
    <t>Annual % change</t>
  </si>
  <si>
    <t>Final % change</t>
  </si>
  <si>
    <t>% impact on volumes</t>
  </si>
  <si>
    <t>opt_RentPrice</t>
  </si>
  <si>
    <t>opt_ConnPrice</t>
  </si>
  <si>
    <t>+/- X%</t>
  </si>
  <si>
    <t>opt_ConnAnnYears</t>
  </si>
  <si>
    <t>opt_ConnAnnDiscount</t>
  </si>
  <si>
    <t>opt_ConnSafeguard</t>
  </si>
  <si>
    <t>opt_Dilution</t>
  </si>
  <si>
    <t>Stage 1 assumed volume decrease</t>
  </si>
  <si>
    <t>-% decrease by 13/14</t>
  </si>
  <si>
    <t>Discount rate (%)</t>
  </si>
  <si>
    <t xml:space="preserve">Initial rental price </t>
  </si>
  <si>
    <t>Current price</t>
  </si>
  <si>
    <t>Rental price before charge control proposals</t>
  </si>
  <si>
    <t>Connection price before charge control proposals</t>
  </si>
  <si>
    <t>Annualisation of connection price (years)</t>
  </si>
  <si>
    <t>Include years</t>
  </si>
  <si>
    <t>years</t>
  </si>
  <si>
    <t>Annualisation of connection price (discount rate)</t>
  </si>
  <si>
    <t>Include discount rate</t>
  </si>
  <si>
    <t>Safeguard cap on connection prices (-/+ X%)</t>
  </si>
  <si>
    <t>Value of X</t>
  </si>
  <si>
    <t>-/+ X%</t>
  </si>
  <si>
    <t>Percentage dilution</t>
  </si>
  <si>
    <t>Elasticity</t>
  </si>
  <si>
    <t>The WACC applicable to ISDN30 services</t>
  </si>
  <si>
    <t>Aggregate price</t>
  </si>
  <si>
    <t>Safeguard constraint scenario</t>
  </si>
  <si>
    <t>Equi-proportional decrease scenario</t>
  </si>
  <si>
    <t>Market expansion effect - outputs</t>
  </si>
  <si>
    <t>COMBINED BASKET - Safeguard cap constraint</t>
  </si>
  <si>
    <t>Market expansion effect</t>
  </si>
  <si>
    <t>Volumes switching</t>
  </si>
  <si>
    <t>Annual price decrease</t>
  </si>
  <si>
    <t>Assumptions for the "Decrease in switching effect" (sheet 'Switching')</t>
  </si>
  <si>
    <t>Assumptions for the "Market expansion effect" (sheet 'Market exp')</t>
  </si>
  <si>
    <t>% decrease if linear</t>
  </si>
  <si>
    <t>Final % decrease</t>
  </si>
  <si>
    <t>Decrease in switching effect</t>
  </si>
  <si>
    <t>Channels</t>
  </si>
  <si>
    <t>Connection volumes</t>
  </si>
  <si>
    <t>Transfers volumes</t>
  </si>
  <si>
    <t>opt_OakRentVol</t>
  </si>
  <si>
    <t>opt_OakConnVol</t>
  </si>
  <si>
    <t>opt_OakTransVol</t>
  </si>
  <si>
    <t>Transfer volumes</t>
  </si>
  <si>
    <t>Stage 1 volumes</t>
  </si>
  <si>
    <t>Decrease in switching</t>
  </si>
  <si>
    <t>Switching from PPCs</t>
  </si>
  <si>
    <t>Stage 2 volumes</t>
  </si>
  <si>
    <t>Stage 1 and Stage 2 connections volumes</t>
  </si>
  <si>
    <t>Stage 1 connections volumes</t>
  </si>
  <si>
    <t>Churn estimation</t>
  </si>
  <si>
    <t>Annual difference in rentals</t>
  </si>
  <si>
    <t>Churn (volumes)</t>
  </si>
  <si>
    <t>Churn (% volumes)</t>
  </si>
  <si>
    <t>The churn is obtained as the difference between connections minus the annual difference in rentals</t>
  </si>
  <si>
    <t>We obtain an annual churn rate relative to the year's volumes</t>
  </si>
  <si>
    <t>Here we obtain the Stage 2 volumes by summing up the different impacts of the proposed charge control under each of the scenarios considered</t>
  </si>
  <si>
    <t>CONNECTIONS</t>
  </si>
  <si>
    <t>Stage 2 connections volumes</t>
  </si>
  <si>
    <t>Stage 1 rentals assumed volume decrease</t>
  </si>
  <si>
    <t>Assumed decrease in transfers volumes</t>
  </si>
  <si>
    <t>Prior year rental weight</t>
  </si>
  <si>
    <t>Prior year connection weight</t>
  </si>
  <si>
    <t xml:space="preserve">We assume that the connection price will be increased every year by the maximum allowed by the safeguard cap. </t>
  </si>
  <si>
    <t>Rental prices are derived taking into account prior year revenue weights (including account of the rentals and connections forecast in stage 1) and the value of X for the combined basket</t>
  </si>
  <si>
    <t>% share</t>
  </si>
  <si>
    <t>ANNUAL</t>
  </si>
  <si>
    <t>COMBINED BASKET - Equi proportional</t>
  </si>
  <si>
    <t>Assumed volumes from "Switching model" (switching from PPCs to WLR ISDN30)</t>
  </si>
  <si>
    <t>Jun - 2008 to Jun - 2010</t>
  </si>
  <si>
    <t>--Check--</t>
  </si>
  <si>
    <t>Checks selection is OK</t>
  </si>
  <si>
    <t>Decrease after dilution</t>
  </si>
  <si>
    <t>Final volume forecast</t>
  </si>
  <si>
    <t>Sense check</t>
  </si>
  <si>
    <t>Check Transfers % share of Rentals</t>
  </si>
  <si>
    <t>Decrease in switching effect - outputs</t>
  </si>
  <si>
    <t>Percentage decline from Mar-13 to Mar-14</t>
  </si>
  <si>
    <t>Include % decline</t>
  </si>
  <si>
    <t>Include precentage</t>
  </si>
  <si>
    <t>Notes: The period running from Mar-13 to Mar-14 is calculated using the assumption in the "Scenarios" sheet</t>
  </si>
  <si>
    <t>Equi prop scenario considered</t>
  </si>
  <si>
    <t>Safeguard cap constraint scenario considered</t>
  </si>
  <si>
    <t>Safeguard cap scenario considered</t>
  </si>
  <si>
    <t>opt_SwitEquiProp</t>
  </si>
  <si>
    <t>opt_SwitSafeguard</t>
  </si>
  <si>
    <t>Equi proportional scenario considered</t>
  </si>
  <si>
    <t>Rounding of final decrease</t>
  </si>
  <si>
    <t>Percentage points less</t>
  </si>
  <si>
    <t>opt_RoundDecrease</t>
  </si>
  <si>
    <t>Percentage point less</t>
  </si>
  <si>
    <t>Percentage points</t>
  </si>
  <si>
    <t>Checks Rounding sign OK</t>
  </si>
  <si>
    <t xml:space="preserve">The Stage 2 connection volumes are obtained using the same approach as in Stage 1. </t>
  </si>
  <si>
    <t>In this spreadsheet we summarise the Stage 1 volumes forecasts, the adjustments to the volumes forecasts following our charge control proposals and the Stage 2 volumes forecasts</t>
  </si>
  <si>
    <t>Assumed percentage decrease</t>
  </si>
  <si>
    <t>Values of X from Stage 1 volumes (assumed decrease scenario)</t>
  </si>
  <si>
    <t>opt_Stage1Decrease</t>
  </si>
  <si>
    <t>opt_XCombBasket</t>
  </si>
  <si>
    <t>Volume forecast in Stage 1</t>
  </si>
  <si>
    <t>In the 'Safeguard cap constraint' scenario we assume that Openreach will increase the connection price up to the safeguard cap and rental prices will be derived as a residual to meet the cap on the combined basket.</t>
  </si>
  <si>
    <t>Elasticity assumed</t>
  </si>
  <si>
    <t>Equi proportional decrease</t>
  </si>
  <si>
    <t>Safeguard cap constraint</t>
  </si>
  <si>
    <t>We model the decrease in switching under each of the two expected ISDN30 price profiles described in our consultation document ('Equi proportional decrease' and 'Safeguard cap constraint' scenarios).</t>
  </si>
  <si>
    <t>We model the increase in retail demand under each of the two expected ISDN30 price profiles described in our consultation document ('Equi proportional decrease' and 'Safeguard cap constraint' scenarios).</t>
  </si>
  <si>
    <t>opt_Elasticity</t>
  </si>
  <si>
    <t>Market expansion</t>
  </si>
  <si>
    <t>Volumes forecast Stage 2</t>
  </si>
  <si>
    <t>Volume forecast Stage 1</t>
  </si>
  <si>
    <t xml:space="preserve">Stage 2 rentals </t>
  </si>
  <si>
    <t>Stage 2 rentals forecast</t>
  </si>
  <si>
    <t>Transfers volumes forecast</t>
  </si>
  <si>
    <t>Transfers volume forecast</t>
  </si>
  <si>
    <t>Retail demand elasticity assumed</t>
  </si>
  <si>
    <t>Value of X under the assumed decrease scenario and for a combined connection and rental basket</t>
  </si>
  <si>
    <t xml:space="preserve">Values of X from Stage 1 volumes </t>
  </si>
  <si>
    <t>Selects % decrease by 13/14 under the volume decrease assumed</t>
  </si>
  <si>
    <t>Selects % decrease by 13/14 under the volumes scenario assumed</t>
  </si>
  <si>
    <t>Assumed % decrease scenario</t>
  </si>
  <si>
    <t>opt_TransfVolume</t>
  </si>
  <si>
    <t>Stage 1 connections</t>
  </si>
  <si>
    <t>OK</t>
  </si>
  <si>
    <t>Stage 1</t>
  </si>
  <si>
    <t>Stage 2</t>
  </si>
  <si>
    <t>&lt;Enter scenario 7&gt;</t>
  </si>
  <si>
    <t>&lt;Enter scenario 8&gt;</t>
  </si>
  <si>
    <t>&lt;Enter scenario 9&gt;</t>
  </si>
  <si>
    <t>&lt;Enter scenario 10&gt;</t>
  </si>
  <si>
    <t>&lt;Enter scenario 11&gt;</t>
  </si>
  <si>
    <t>&lt;Enter scenario 12&gt;</t>
  </si>
  <si>
    <t>Test 7</t>
  </si>
  <si>
    <t>Test 8</t>
  </si>
  <si>
    <t>Test 9</t>
  </si>
  <si>
    <t>Test 10</t>
  </si>
  <si>
    <t>Test 11</t>
  </si>
  <si>
    <t>Test 12</t>
  </si>
  <si>
    <t>% share of total</t>
  </si>
  <si>
    <t>Approved for release</t>
  </si>
  <si>
    <t>Terms and conditions</t>
  </si>
  <si>
    <t xml:space="preserve">The terms and conditions on which OFCOM is making available the model are set out below.  </t>
  </si>
  <si>
    <t xml:space="preserve">No representation or warranty is given as to the accuracy, completeness or correctness of the provided Model and it is provided 'as is'. It is provided without any representation or endorsement made and without warranty of any kind, whether express or implied, including but not limited to the implied warranties of satisfactory quality, fitness for a particular purpose, non-infringement, compatibility, security and accuracy. </t>
  </si>
  <si>
    <t xml:space="preserve">OFCOM does not accept any responsibility for any loss, disruption or damage to your data or your computer system which may occur whilst using the Model or material derived from the Model. OFCOM does not warrant that the functions contained in the Model will be uninterrupted or error free. Also, OFCOM does not warrant that defects will be corrected, or that the Model provided is free of viruses. </t>
  </si>
  <si>
    <t xml:space="preserve">In no event will OFCOM be liable for any loss or damage including, without limitation, indirect or consequential loss or damage, or any loss or damages whatsoever arising from use or loss of use of, data or profits arising out of or in connection with the use or otherwise of the provided Model. By using this Model, you agree to the above. </t>
  </si>
  <si>
    <t>ISDN30 Volumes Forecast Model For Release</t>
  </si>
  <si>
    <t>Price controls for wholesale ISDN30 services</t>
  </si>
  <si>
    <t>Publicly available</t>
  </si>
  <si>
    <t>Outputs</t>
  </si>
  <si>
    <t>Shows the assumptions used in each scenario. Contains the Ofcom base and other scenarios used in the sensitivity analysis.</t>
  </si>
  <si>
    <t xml:space="preserve">Allows the selection of the scenario in the Scenarios sheet. </t>
  </si>
  <si>
    <t>Displays the main volumes forecasts of the model.</t>
  </si>
  <si>
    <t>Forecasts</t>
  </si>
  <si>
    <t>Market research</t>
  </si>
  <si>
    <t>Analysis - Rentals</t>
  </si>
  <si>
    <t>Downturn</t>
  </si>
  <si>
    <t>Market exp</t>
  </si>
  <si>
    <t>Switching</t>
  </si>
  <si>
    <t>Analysis - Connections</t>
  </si>
  <si>
    <t>Stage 1 and Stage 2</t>
  </si>
  <si>
    <t>Analysis - Transfers</t>
  </si>
  <si>
    <t>Final</t>
  </si>
  <si>
    <t>Raw data</t>
  </si>
  <si>
    <t>OCP1</t>
  </si>
  <si>
    <t>OCP2</t>
  </si>
  <si>
    <t>OCP3</t>
  </si>
  <si>
    <t>OCP4</t>
  </si>
  <si>
    <t>Provides the forecasts submitted by stakeholders. These are used to inform our forecasts of wholesale ISDN30 core services.</t>
  </si>
  <si>
    <t xml:space="preserve">Shows the adjustments done to our market research data. This information is used as an additional volumes forecast and to derive the impact of our charge control proposals on switching to IP. </t>
  </si>
  <si>
    <t>Estimates the impact of our Stage 1 charge control proposals on retail demand.</t>
  </si>
  <si>
    <t>Shows the analysis undertaken to understand the impact of the economic downturn on the recent decline in ISDN30 rental volumes.</t>
  </si>
  <si>
    <t>Displays the Stage 1 volumes forecasts for rentals.</t>
  </si>
  <si>
    <t xml:space="preserve">Estimates the Stage 2 volumes forecasts for rentals. </t>
  </si>
  <si>
    <t>Estimates the impact of our Stage 1 charge control proposals on switching to IP alternatives.</t>
  </si>
  <si>
    <t>Estimates the Stage 1 and Stage 2 connections volumes forecast using the Stage 1 and Stage 2 rentals volumes forecast.</t>
  </si>
  <si>
    <t>Estimates the Stage 1 and Stage 2 transfers volumes forecast.</t>
  </si>
  <si>
    <t xml:space="preserve">Openreach </t>
  </si>
  <si>
    <t>Openreach actuals and volumes forecasts</t>
  </si>
  <si>
    <t>OCP1 actuals and volumes forecasts</t>
  </si>
  <si>
    <t>OCP2 actuals and volumes forecasts</t>
  </si>
  <si>
    <t>OCP3 actuals and volumes forecasts</t>
  </si>
  <si>
    <t>OCP4 actuals and volumes forecasts</t>
  </si>
  <si>
    <t>N/A</t>
  </si>
  <si>
    <t xml:space="preserve">Notes: Actual data cover the period running from Mar-04 to Sep-10. </t>
  </si>
  <si>
    <t xml:space="preserve">Notes: The forecast covers the period from Dec-10 to Mar-14 </t>
  </si>
  <si>
    <t>Removed</t>
  </si>
  <si>
    <t>Notes: Actual data cover the period running from Mar-04 to Sep-10. OCP4 did not provide a forecast.</t>
  </si>
  <si>
    <t xml:space="preserve">Notes: OCP4 did not provide a forecast. </t>
  </si>
  <si>
    <t>Notes: Actual data cover the period running from Mar-04 to Sep-10. OCP3 only provided a forecast up to Dec-10.</t>
  </si>
  <si>
    <t xml:space="preserve">Notes: OCP3 only provided a forecast up to Dec-10. </t>
  </si>
  <si>
    <t xml:space="preserve">Notes: Actual data cover the period running from Mar-04 to Sep-10.  </t>
  </si>
  <si>
    <t xml:space="preserve">Notes: Actual data cover the period running from Mar-04 to Sep-10.   </t>
  </si>
  <si>
    <t>Raw data --&gt;</t>
  </si>
  <si>
    <t>The transfers volumes for the 'Average decrease' scenario considered (in sheet 'Scenarios') are calculated below. We do not conduct a Stage 2 analysis as explained in our consultation document</t>
  </si>
  <si>
    <t>Below we check that the share of transfers relative to rentals for the period of the forecast (10/11 to 13/14) is broadly consistent with that before the charge control (2004/05 to 2009/10)</t>
  </si>
  <si>
    <t>OCP1's forecast did not include their expected volumes from Mar-13 to Mar-14, however, they indicated that they expected a 10% decline for the period. The assumption here lets us choose the percentage decline for the period. This calculation is performed in sheet "OCP1" and affects the expected decline in OCP1's forecast in sheet "Forecasts".</t>
  </si>
  <si>
    <t>The forecasts provided by Openreach use different starting volumes in our base year (2009/10). While we use those forecasts to inform our estimate on the percentage change in volumes, we use the same base year volumes used in our Cost Forecast model to derive the volumes for every year of the charge control.</t>
  </si>
  <si>
    <t xml:space="preserve">This is the assumed Stage 1 decrease in volumes. </t>
  </si>
  <si>
    <t>Value of X on the combined connection and rentals basket using our Stage 1 volumes forecast</t>
  </si>
  <si>
    <t>These are the assumptions used to estimate the 'market expansion effect' (i.e. The impact of our charge control proposals on retail demand)</t>
  </si>
  <si>
    <t xml:space="preserve">The years over which we spread the sunk connection costs </t>
  </si>
  <si>
    <t>Safeguard cap on the connection charge</t>
  </si>
  <si>
    <t>The dilution effect reflects the share of retail prices represented by wholesale prices</t>
  </si>
  <si>
    <t>PPC volumes switching to wholesale ISDN30 under the Equi Proportional price decrease scenario (this is an output of the "Switching model")</t>
  </si>
  <si>
    <t>PPC volumes switching to wholesale ISDN30 under the Safeguard cap constraint scenario (this is an output of the "Switching model")</t>
  </si>
  <si>
    <t>These are the assumptions used to estimate the 'decrease in switching effect' (i.e. The impact of our charge control proposals on switching from wholesale ISDN30 to IP based alternatives)</t>
  </si>
  <si>
    <t>In sheet 'Switching' we have estimated a percentage decrease in switching assuming the decline in switching varies linearly with the change in prices. However, as explained in Annex 8 of our consultation document, we round this down to recognise that for higher (lower) price decreases the decline in switching is likely to be proportionally higher (lower)</t>
  </si>
  <si>
    <t xml:space="preserve">Outputs </t>
  </si>
  <si>
    <t>The decline in volumes from Mar-13 to Mar-14 assumed by OCP1's forecast</t>
  </si>
  <si>
    <t>opt_OCP1decline</t>
  </si>
  <si>
    <t>Inputs --&gt;</t>
  </si>
  <si>
    <t>Stage 2 volumes forecast</t>
  </si>
  <si>
    <t>Notes: The forecasts below are taken from the 'Raw data' sheets, which have been provided by stakeholders (only OCP1 and OCP2 provided forecasts - we have not included OCP3 as their series only included forecast up to Dec-10). Column L calculates the difference in volumes for the period running from 09/10 to 13/14, however, for confidentiality reasons this has been approximated to the nearest ten percentage points range.</t>
  </si>
  <si>
    <t>Notes: The forecasts below are taken from the 'Raw data' sheets, which have been provided by stakeholders (only Openreach and OCP2 provided forecasts). Column L calculates the difference in volumes for the period running from 09/10 to 13/14, however, for confidentiality reasons this has been approximated to the nearest ten percentage points range.</t>
  </si>
  <si>
    <t>Notes: The forecasts below are taken from the 'Raw data' sheets, which have been provided by stakeholders (in the case of Transfers, only Openreach provided forecasts). Column L calculates the difference in volumes for the period running from 09/10 to 13/14, however, for confidentiality reasons this has been approximated to the nearest ten percentage points range.</t>
  </si>
  <si>
    <t>Notes: The last figure (13/14) for OCP1 is calculated in sheet "OCP1" using the assumption in sheet "Scenarios".</t>
  </si>
  <si>
    <t>VALUE</t>
  </si>
  <si>
    <t>[-40% to -50%]</t>
  </si>
  <si>
    <t>[-30% to -40%]</t>
  </si>
  <si>
    <t>[0% to -10%]</t>
  </si>
  <si>
    <t>[-60% to -70%]</t>
  </si>
  <si>
    <t xml:space="preserve">The market research (conducted around Nov/Dec 2009) published with our Market Review asked end-users how long they were expecting to use ISDN30 services (see QC12 below). </t>
  </si>
  <si>
    <t xml:space="preserve">Below we show the number of months in each of the time period segments included in the question of our market research. </t>
  </si>
  <si>
    <t xml:space="preserve">The market research (conducted around Nov/Dec 2009) published with our Market Review asked end-users how a 10% decrease in ISDN30 prices would affect their decision to switch to IP based </t>
  </si>
  <si>
    <t xml:space="preserve">services (see question QC10 below). </t>
  </si>
  <si>
    <t xml:space="preserve">We have used this information to estimate the impact of our charge control proposals on switching from ISDN30 to IP alternatives. </t>
  </si>
  <si>
    <t>Analysis --&gt;</t>
  </si>
  <si>
    <t>Rentals --&gt;</t>
  </si>
  <si>
    <t>OCP1 - self supply</t>
  </si>
  <si>
    <t>OCP2 - self supply</t>
  </si>
  <si>
    <t>OCP3 - self supply</t>
  </si>
  <si>
    <t>OCP4 - self supply</t>
  </si>
  <si>
    <t>[4.1%]</t>
  </si>
  <si>
    <t>[-5.7%]</t>
  </si>
  <si>
    <t xml:space="preserve">To assess the impact of the downturn, we compare the volumes' annualised growth rates for the period up to June 2008 (after which, retail ISDN30 volumes started to decrease) and after June 2008. </t>
  </si>
  <si>
    <t>Unfortunately, given the lack of data for certain stakeholders, the initial period considered is December 2006, the first date for which we have a complete data set.</t>
  </si>
  <si>
    <t>In this spreadsheet we calculate the Stage 1 volumes forecast . The total decrease in volumes for the period of the charge control can be selected in the "Control Panel".</t>
  </si>
  <si>
    <t xml:space="preserve">Notes: Here we use the same 2009/10 base year volumes as the ones used in our Cost Forecast model. The initial volumes can be selected in sheet 'Scenarios'. </t>
  </si>
  <si>
    <t xml:space="preserve">In this spreadsheet we estimate the 'Market expansion effect', the impact of our charge control proposals on retail demand. </t>
  </si>
  <si>
    <t xml:space="preserve">In the 'Equi-proportional decrease' we assume that the value of X will be applied to connection and rental prices. </t>
  </si>
  <si>
    <t xml:space="preserve">In this spreadsheet we estimate the 'Decrease in switching effect', the impact of our charge controls proposals on switching to IP alternatives, or other alternatives to ISDN30. </t>
  </si>
  <si>
    <t>Connections --&gt;</t>
  </si>
  <si>
    <t xml:space="preserve">We estimate the Stage 1 connection volumes in a way that is consistent with our Stage 1 rentals volumes. We do this by first estimating an average churn rate for the period 2004/05 to 2009/10. </t>
  </si>
  <si>
    <t>We then use our Stage 1 rental volumes and this churn rate to estimate the churn and connection volumes for the period 2010/11 to 2013/14.</t>
  </si>
  <si>
    <t>Transfers --&gt;</t>
  </si>
  <si>
    <t>Final transfers forecast</t>
  </si>
  <si>
    <t xml:space="preserve">Notes: Here we use the same 2009/10 base year volumes that we use in our Cost Forecast model as selected in sheet 'Scenarios'. </t>
  </si>
  <si>
    <t xml:space="preserve">Rental channels </t>
  </si>
  <si>
    <t xml:space="preserve">Transfer channels </t>
  </si>
  <si>
    <t>Initial 2009/10 volumes used in Cost Forecast model ('Oak model')</t>
  </si>
  <si>
    <t xml:space="preserve">The ISDN30 Volumes Forecast Model For Release (the 'Model') provided has been developed to help understand how we have estimated the future volumes of core wholesale ISDN30 services, which we propose to use to calculate our charge control proposals for the period of the ISDN30 charge control. </t>
  </si>
  <si>
    <t xml:space="preserve">All right, title and interest in the provided model constructed in Excel to understand the core wholesale ISDN30 services' volumes forecast are owned by OFCOM. Such title and interest is protected by United Kingdom intellectual property laws and international treaty provisions. While you may freely use the Model for the purposes for which it is provided, as set out in the introductory sections of the accompanying model documentation, it is not to be modified in any way or used for commercial gain or otherwise without the prior written permission of OFCOM. It should be read in conjunction with the information provided at Annex 8 of the Price Controls for Wholesale ISDN30 consultation document. </t>
  </si>
  <si>
    <t>Note: The values in this row are not accurate do to removal of confidential data.</t>
  </si>
  <si>
    <t>These values are shown to allow disclosure of the aggregated value of the annualised connection costs</t>
  </si>
  <si>
    <t>The actual Base Case scenario Aggregated Values of the Cells in row 12</t>
  </si>
  <si>
    <t>The actual Base Case scenario Aggregated Values of the Cells in row 14</t>
  </si>
  <si>
    <t>Confidential Data – this version of the model has had confidential data redacted and therefore some calculated values shown do not represent accurate results.  In order to assist stakeholders, we have, where possible, inserted additional, non functional, rows within the model showing the actual aggregate data result produced.</t>
  </si>
  <si>
    <t>Initial 2009/10 volumes used in Cost Forecast Model</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</si>
</sst>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Red]\-#,##0_);0_);@_)"/>
    <numFmt numFmtId="165" formatCode="#,##0.00_);[Red]\-#,##0.00_);0.00_);@_)"/>
    <numFmt numFmtId="166" formatCode="#,##0%;[Red]\-#,##0%;0%;@_)"/>
    <numFmt numFmtId="167" formatCode="#,##0.0;[Red]\-#,##0.0;\-"/>
    <numFmt numFmtId="168" formatCode="#,##0.000;[Red]\(#,##0.000\);\-"/>
    <numFmt numFmtId="169" formatCode="0.0%"/>
    <numFmt numFmtId="170" formatCode="#,##0;[Red]\-#,##0;\-"/>
    <numFmt numFmtId="171" formatCode="#,##0;[Red]\(#,##0\);\-"/>
    <numFmt numFmtId="172" formatCode="#,##0.0%;[Red]\-#,##0.0%;\-"/>
    <numFmt numFmtId="173" formatCode="#,##0;\-#,##0;\-"/>
    <numFmt numFmtId="174" formatCode="0.0"/>
    <numFmt numFmtId="175" formatCode="_-* #,##0_-;\-* #,##0_-;_-* &quot;-&quot;??_-;_-@_-"/>
    <numFmt numFmtId="176" formatCode="_-[$€-2]* #,##0.00_-;\-[$€-2]* #,##0.00_-;_-[$€-2]* &quot;-&quot;??_-"/>
    <numFmt numFmtId="177" formatCode="_(* #,##0_);_(* \(#,##0\);_(* &quot;-&quot;_);_(@_)"/>
    <numFmt numFmtId="178" formatCode="_(* #,##0.00_);_(* \(#,##0.00\);_(* &quot;-&quot;??_);_(@_)"/>
    <numFmt numFmtId="179" formatCode="_ &quot;\&quot;* #,##0_ ;_ &quot;\&quot;* \-#,##0_ ;_ &quot;\&quot;* &quot;-&quot;_ ;_ @_ "/>
    <numFmt numFmtId="180" formatCode="_ &quot;\&quot;* #,##0.00_ ;_ &quot;\&quot;* \-#,##0.00_ ;_ &quot;\&quot;* &quot;-&quot;??_ ;_ @_ "/>
    <numFmt numFmtId="181" formatCode="_ * #,##0_ ;_ * \-#,##0_ ;_ * &quot;-&quot;_ ;_ @_ "/>
    <numFmt numFmtId="182" formatCode="_ * #,##0.00_ ;_ * \-#,##0.00_ ;_ * &quot;-&quot;??_ ;_ @_ "/>
    <numFmt numFmtId="183" formatCode="#,##0;\(#,##0\)"/>
    <numFmt numFmtId="184" formatCode="#,##0_);[Red]\(#,##0\);&quot;-&quot;_);[Blue]&quot;Error-&quot;@"/>
    <numFmt numFmtId="185" formatCode="#,##0_ ;\(#,##0\);\-\ "/>
    <numFmt numFmtId="186" formatCode="#,##0.0_);[Red]\(#,##0.0\);&quot;-&quot;_);[Blue]&quot;Error-&quot;@"/>
    <numFmt numFmtId="187" formatCode="#,##0.00_);[Red]\(#,##0.00\);&quot;-&quot;_);[Blue]&quot;Error-&quot;@"/>
    <numFmt numFmtId="188" formatCode="&quot;£&quot;* #,##0_);[Red]&quot;£&quot;* \(#,##0\);&quot;£&quot;* &quot;-&quot;_);[Blue]&quot;Error-&quot;@"/>
    <numFmt numFmtId="189" formatCode="&quot;£&quot;* #,##0.0_);[Red]&quot;£&quot;* \(#,##0.0\);&quot;£&quot;* &quot;-&quot;_);[Blue]&quot;Error-&quot;@"/>
    <numFmt numFmtId="190" formatCode="&quot;£&quot;* #,##0.00_);[Red]&quot;£&quot;* \(#,##0.00\);&quot;£&quot;* &quot;-&quot;_);[Blue]&quot;Error-&quot;@"/>
    <numFmt numFmtId="191" formatCode="dd\ mmm\ yyyy_)"/>
    <numFmt numFmtId="192" formatCode="dd/mm/yy_)"/>
    <numFmt numFmtId="193" formatCode="0%_);[Red]\-0%_);0%_);[Blue]&quot;Error-&quot;@"/>
    <numFmt numFmtId="194" formatCode="0.0%_);[Red]\-0.0%_);0.0%_);[Blue]&quot;Error-&quot;@"/>
    <numFmt numFmtId="195" formatCode="0.00%_);[Red]\-0.00%_);0.00%_);[Blue]&quot;Error-&quot;@"/>
    <numFmt numFmtId="196" formatCode="_ * #,##0.00_)&quot;L&quot;_ ;_ * \(#,##0.00\)&quot;L&quot;_ ;_ * &quot;-&quot;??_)&quot;L&quot;_ ;_ @_ "/>
    <numFmt numFmtId="197" formatCode="#,##0.0_);\(#,##0.0\)"/>
    <numFmt numFmtId="198" formatCode="#,##0_%_);\(#,##0\)_%;#,##0_%_);@_%_)"/>
    <numFmt numFmtId="199" formatCode="#,##0_%_);\(#,##0\)_%;**;@_%_)"/>
    <numFmt numFmtId="200" formatCode="&quot;$&quot;#,##0_%_);\(&quot;$&quot;#,##0\)_%;&quot;$&quot;#,##0_%_);@_%_)"/>
    <numFmt numFmtId="201" formatCode="_-* #,##0.0_-;\-* #,##0.0_-;_-* &quot;-&quot;?_-;_-@_-"/>
    <numFmt numFmtId="202" formatCode="_(&quot;$&quot;* #,##0_);_(&quot;$&quot;* \(#,##0\);_(&quot;$&quot;* &quot;-&quot;_);_(@_)"/>
    <numFmt numFmtId="203" formatCode="_(&quot;$&quot;* #,##0.00_);_(&quot;$&quot;* \(#,##0.00\);_(&quot;$&quot;* &quot;-&quot;??_);_(@_)"/>
    <numFmt numFmtId="204" formatCode="#,##0_ ;[Red]\(#,##0\)"/>
    <numFmt numFmtId="205" formatCode="000"/>
    <numFmt numFmtId="206" formatCode="m/d/yy_%_)"/>
    <numFmt numFmtId="207" formatCode="0_%_);\(0\)_%;0_%_);@_%_)"/>
    <numFmt numFmtId="208" formatCode="#,##0_ ;[Red]\(#,##0\);\-\ "/>
    <numFmt numFmtId="209" formatCode="0.0\%_);\(0.0\%\);0.0\%_);@_%_)"/>
    <numFmt numFmtId="210" formatCode="_-* #,##0_ _F_-;\-* #,##0_ _F_-;_-* &quot;-&quot;_ _F_-;_-@_-"/>
    <numFmt numFmtId="211" formatCode="_-* #,##0.00_ _F_-;\-* #,##0.00_ _F_-;_-* &quot;-&quot;??_ _F_-;_-@_-"/>
    <numFmt numFmtId="212" formatCode="_-* #,##0&quot; F&quot;_-;\-* #,##0&quot; F&quot;_-;_-* &quot;-&quot;&quot; F&quot;_-;_-@_-"/>
    <numFmt numFmtId="213" formatCode="_-* #,##0.00&quot; F&quot;_-;\-* #,##0.00&quot; F&quot;_-;_-* &quot;-&quot;??&quot; F&quot;_-;_-@_-"/>
    <numFmt numFmtId="214" formatCode="0.0\x_)_);&quot;NM&quot;_x_)_);0.0\x_)_);@_%_)"/>
    <numFmt numFmtId="215" formatCode="0.000"/>
    <numFmt numFmtId="216" formatCode="_(* #,##0.0_);_(* \(#,##0.0\);_(* &quot;-&quot;?_);_(@_)"/>
    <numFmt numFmtId="217" formatCode="General_)"/>
    <numFmt numFmtId="218" formatCode="0.0\x"/>
    <numFmt numFmtId="219" formatCode="0\ \ ;\(0\)\ \ \ "/>
    <numFmt numFmtId="220" formatCode="&quot;£&quot;#,##0.00"/>
    <numFmt numFmtId="221" formatCode="0.000000000000000%"/>
    <numFmt numFmtId="222" formatCode="0.000000000000000000%"/>
    <numFmt numFmtId="223" formatCode="0.000%"/>
    <numFmt numFmtId="224" formatCode="&quot;£&quot;#,##0.0"/>
  </numFmts>
  <fonts count="154">
    <font>
      <sz val="9"/>
      <name val="Arial"/>
      <family val="2"/>
    </font>
    <font>
      <sz val="11"/>
      <color indexed="8"/>
      <name val="Calibri"/>
      <family val="2"/>
    </font>
    <font>
      <b/>
      <sz val="12"/>
      <name val="Arial"/>
      <family val="2"/>
    </font>
    <font>
      <b/>
      <sz val="18"/>
      <name val="Arial"/>
      <family val="2"/>
    </font>
    <font>
      <b/>
      <sz val="14"/>
      <name val="Arial"/>
      <family val="2"/>
    </font>
    <font>
      <b/>
      <sz val="9"/>
      <name val="Arial"/>
      <family val="2"/>
    </font>
    <font>
      <b/>
      <sz val="22"/>
      <name val="Arial"/>
      <family val="2"/>
    </font>
    <font>
      <sz val="8"/>
      <name val="Arial"/>
      <family val="2"/>
    </font>
    <font>
      <i/>
      <sz val="9"/>
      <color indexed="16"/>
      <name val="Arial"/>
      <family val="2"/>
    </font>
    <font>
      <i/>
      <sz val="9"/>
      <name val="Arial"/>
      <family val="2"/>
    </font>
    <font>
      <sz val="9"/>
      <name val="Verdana"/>
      <family val="2"/>
    </font>
    <font>
      <sz val="8"/>
      <color indexed="10"/>
      <name val="Arial"/>
      <family val="2"/>
    </font>
    <font>
      <sz val="10"/>
      <name val="Arial"/>
      <family val="2"/>
    </font>
    <font>
      <b/>
      <sz val="11"/>
      <name val="Arial"/>
      <family val="2"/>
    </font>
    <font>
      <sz val="11"/>
      <name val="Arial"/>
      <family val="2"/>
    </font>
    <font>
      <b/>
      <sz val="8"/>
      <name val="Arial"/>
      <family val="2"/>
    </font>
    <font>
      <sz val="9"/>
      <color indexed="8"/>
      <name val="Arial"/>
      <family val="2"/>
    </font>
    <font>
      <sz val="9"/>
      <color indexed="12"/>
      <name val="Arial"/>
      <family val="2"/>
    </font>
    <font>
      <sz val="9"/>
      <color indexed="16"/>
      <name val="Arial"/>
      <family val="2"/>
    </font>
    <font>
      <b/>
      <sz val="10"/>
      <name val="Arial"/>
      <family val="2"/>
    </font>
    <font>
      <sz val="9"/>
      <color indexed="18"/>
      <name val="Arial"/>
      <family val="2"/>
    </font>
    <font>
      <b/>
      <sz val="9"/>
      <color indexed="12"/>
      <name val="Arial"/>
      <family val="2"/>
    </font>
    <font>
      <sz val="10"/>
      <color indexed="60"/>
      <name val="Arial"/>
      <family val="2"/>
    </font>
    <font>
      <sz val="8"/>
      <color indexed="54"/>
      <name val="Arial"/>
      <family val="2"/>
    </font>
    <font>
      <b/>
      <i/>
      <sz val="9"/>
      <color indexed="23"/>
      <name val="Arial"/>
      <family val="2"/>
    </font>
    <font>
      <sz val="12"/>
      <name val="Times New Roman"/>
      <family val="1"/>
    </font>
    <font>
      <sz val="10"/>
      <color indexed="24"/>
      <name val="Arial"/>
      <family val="2"/>
    </font>
    <font>
      <sz val="9"/>
      <color indexed="54"/>
      <name val="Arial"/>
      <family val="2"/>
    </font>
    <font>
      <sz val="8"/>
      <color indexed="60"/>
      <name val="Arial"/>
      <family val="2"/>
    </font>
    <font>
      <sz val="12"/>
      <name val="??"/>
      <family val="0"/>
    </font>
    <font>
      <sz val="10"/>
      <color indexed="8"/>
      <name val="MS Sans Serif"/>
      <family val="2"/>
    </font>
    <font>
      <sz val="10"/>
      <name val="Helv"/>
      <family val="0"/>
    </font>
    <font>
      <sz val="10"/>
      <name val="MS Sans Serif"/>
      <family val="2"/>
    </font>
    <font>
      <sz val="10"/>
      <name val="Geneva"/>
      <family val="2"/>
    </font>
    <font>
      <sz val="11"/>
      <name val="µ¸¿ò"/>
      <family val="3"/>
    </font>
    <font>
      <sz val="12"/>
      <name val="Tms Rmn"/>
      <family val="1"/>
    </font>
    <font>
      <b/>
      <i/>
      <sz val="14"/>
      <name val="Times New Roman"/>
      <family val="1"/>
    </font>
    <font>
      <sz val="12"/>
      <name val="¹ÙÅÁÃ¼"/>
      <family val="1"/>
    </font>
    <font>
      <sz val="7"/>
      <color indexed="10"/>
      <name val="Helvetica"/>
      <family val="2"/>
    </font>
    <font>
      <sz val="12"/>
      <name val="宋体"/>
      <family val="0"/>
    </font>
    <font>
      <sz val="8"/>
      <name val="Times New Roman"/>
      <family val="1"/>
    </font>
    <font>
      <sz val="8"/>
      <name val="Palatino"/>
      <family val="1"/>
    </font>
    <font>
      <sz val="10"/>
      <name val="MS Serif"/>
      <family val="1"/>
    </font>
    <font>
      <sz val="10"/>
      <name val="Times New Roman"/>
      <family val="1"/>
    </font>
    <font>
      <b/>
      <sz val="14"/>
      <name val="Comic Sans MS"/>
      <family val="4"/>
    </font>
    <font>
      <sz val="7"/>
      <name val="Palatino"/>
      <family val="1"/>
    </font>
    <font>
      <sz val="10"/>
      <color indexed="23"/>
      <name val="Arial"/>
      <family val="2"/>
    </font>
    <font>
      <sz val="11"/>
      <color indexed="23"/>
      <name val="Arial"/>
      <family val="2"/>
    </font>
    <font>
      <sz val="6"/>
      <color indexed="16"/>
      <name val="Palatino"/>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i/>
      <sz val="8"/>
      <color indexed="62"/>
      <name val="Arial"/>
      <family val="2"/>
    </font>
    <font>
      <sz val="8"/>
      <color indexed="20"/>
      <name val="Arial"/>
      <family val="2"/>
    </font>
    <font>
      <sz val="10"/>
      <color indexed="25"/>
      <name val="Helvetica"/>
      <family val="2"/>
    </font>
    <font>
      <b/>
      <sz val="18"/>
      <name val="Times New Roman"/>
      <family val="1"/>
    </font>
    <font>
      <sz val="11"/>
      <color indexed="24"/>
      <name val="Arial"/>
      <family val="2"/>
    </font>
    <font>
      <sz val="7"/>
      <name val="Small Fonts"/>
      <family val="2"/>
    </font>
    <font>
      <b/>
      <i/>
      <sz val="16"/>
      <name val="Helv"/>
      <family val="0"/>
    </font>
    <font>
      <sz val="10"/>
      <color indexed="16"/>
      <name val="Helvetica-Black"/>
      <family val="0"/>
    </font>
    <font>
      <b/>
      <sz val="8"/>
      <name val="Arial Narrow"/>
      <family val="2"/>
    </font>
    <font>
      <b/>
      <sz val="9"/>
      <name val="Palatino"/>
      <family val="1"/>
    </font>
    <font>
      <sz val="9"/>
      <color indexed="21"/>
      <name val="Helvetica-Black"/>
      <family val="0"/>
    </font>
    <font>
      <sz val="9"/>
      <name val="Helvetica-Black"/>
      <family val="0"/>
    </font>
    <font>
      <sz val="7"/>
      <name val="Arial"/>
      <family val="2"/>
    </font>
    <font>
      <b/>
      <sz val="16"/>
      <color indexed="9"/>
      <name val="Arial"/>
      <family val="2"/>
    </font>
    <font>
      <b/>
      <sz val="16"/>
      <color indexed="24"/>
      <name val="Univers 45 Light"/>
      <family val="2"/>
    </font>
    <font>
      <b/>
      <i/>
      <sz val="8"/>
      <name val="Helv"/>
      <family val="0"/>
    </font>
    <font>
      <b/>
      <u val="single"/>
      <sz val="16"/>
      <color indexed="10"/>
      <name val="Calibri"/>
      <family val="2"/>
    </font>
    <font>
      <i/>
      <sz val="11"/>
      <color indexed="8"/>
      <name val="Calibri"/>
      <family val="2"/>
    </font>
    <font>
      <b/>
      <i/>
      <sz val="11"/>
      <name val="Arial"/>
      <family val="2"/>
    </font>
    <font>
      <b/>
      <u val="single"/>
      <sz val="9"/>
      <name val="Arial"/>
      <family val="2"/>
    </font>
    <font>
      <sz val="14"/>
      <name val="Arial"/>
      <family val="2"/>
    </font>
    <font>
      <sz val="11"/>
      <color indexed="9"/>
      <name val="Calibri"/>
      <family val="2"/>
    </font>
    <font>
      <i/>
      <sz val="9"/>
      <color indexed="23"/>
      <name val="Arial"/>
      <family val="2"/>
    </font>
    <font>
      <sz val="9"/>
      <color indexed="23"/>
      <name val="Arial"/>
      <family val="2"/>
    </font>
    <font>
      <i/>
      <sz val="11"/>
      <color indexed="63"/>
      <name val="Calibri"/>
      <family val="2"/>
    </font>
    <font>
      <sz val="10"/>
      <color indexed="63"/>
      <name val="Arial"/>
      <family val="2"/>
    </font>
    <font>
      <b/>
      <sz val="15"/>
      <color indexed="21"/>
      <name val="Calibri"/>
      <family val="2"/>
    </font>
    <font>
      <b/>
      <sz val="20"/>
      <color indexed="21"/>
      <name val="Arial"/>
      <family val="2"/>
    </font>
    <font>
      <b/>
      <sz val="13"/>
      <color indexed="21"/>
      <name val="Calibri"/>
      <family val="2"/>
    </font>
    <font>
      <b/>
      <sz val="12"/>
      <color indexed="21"/>
      <name val="Arial"/>
      <family val="2"/>
    </font>
    <font>
      <b/>
      <sz val="11"/>
      <color indexed="21"/>
      <name val="Calibri"/>
      <family val="2"/>
    </font>
    <font>
      <b/>
      <sz val="10"/>
      <color indexed="21"/>
      <name val="Arial"/>
      <family val="2"/>
    </font>
    <font>
      <sz val="11"/>
      <color indexed="52"/>
      <name val="Calibri"/>
      <family val="2"/>
    </font>
    <font>
      <sz val="8"/>
      <color indexed="16"/>
      <name val="Arial"/>
      <family val="2"/>
    </font>
    <font>
      <sz val="11"/>
      <color indexed="10"/>
      <name val="Calibri"/>
      <family val="2"/>
    </font>
    <font>
      <sz val="9"/>
      <name val="Calibri"/>
      <family val="2"/>
    </font>
    <font>
      <sz val="10"/>
      <color indexed="12"/>
      <name val="Arial"/>
      <family val="2"/>
    </font>
    <font>
      <b/>
      <i/>
      <sz val="18"/>
      <color indexed="38"/>
      <name val="Arial"/>
      <family val="2"/>
    </font>
    <font>
      <b/>
      <sz val="11"/>
      <color indexed="8"/>
      <name val="Calibri"/>
      <family val="2"/>
    </font>
    <font>
      <b/>
      <sz val="9"/>
      <color indexed="8"/>
      <name val="Arial"/>
      <family val="2"/>
    </font>
    <font>
      <b/>
      <sz val="9"/>
      <color indexed="8"/>
      <name val="Calibri"/>
      <family val="2"/>
    </font>
    <font>
      <sz val="11"/>
      <name val="Calibri"/>
      <family val="2"/>
    </font>
    <font>
      <sz val="9"/>
      <color indexed="8"/>
      <name val="Calibri"/>
      <family val="2"/>
    </font>
    <font>
      <sz val="10"/>
      <color indexed="21"/>
      <name val="Arial"/>
      <family val="2"/>
    </font>
    <font>
      <b/>
      <sz val="14"/>
      <color indexed="21"/>
      <name val="Arial"/>
      <family val="2"/>
    </font>
    <font>
      <sz val="9"/>
      <color indexed="10"/>
      <name val="Arial"/>
      <family val="2"/>
    </font>
    <font>
      <sz val="10"/>
      <color indexed="10"/>
      <name val="Arial"/>
      <family val="2"/>
    </font>
    <font>
      <b/>
      <sz val="9"/>
      <color indexed="10"/>
      <name val="Arial"/>
      <family val="2"/>
    </font>
    <font>
      <sz val="11"/>
      <color indexed="8"/>
      <name val="Arial"/>
      <family val="2"/>
    </font>
    <font>
      <sz val="8"/>
      <color indexed="53"/>
      <name val="Arial"/>
      <family val="2"/>
    </font>
    <font>
      <sz val="9"/>
      <color indexed="53"/>
      <name val="Arial"/>
      <family val="2"/>
    </font>
    <font>
      <sz val="10"/>
      <color indexed="53"/>
      <name val="Arial"/>
      <family val="2"/>
    </font>
    <font>
      <b/>
      <sz val="20"/>
      <color indexed="53"/>
      <name val="Arial"/>
      <family val="2"/>
    </font>
    <font>
      <b/>
      <sz val="9"/>
      <color indexed="53"/>
      <name val="Arial"/>
      <family val="2"/>
    </font>
    <font>
      <b/>
      <sz val="18"/>
      <color indexed="21"/>
      <name val="Arial"/>
      <family val="2"/>
    </font>
    <font>
      <b/>
      <sz val="18"/>
      <color indexed="21"/>
      <name val="Cambria"/>
      <family val="2"/>
    </font>
    <font>
      <sz val="11"/>
      <color indexed="58"/>
      <name val="Calibri"/>
      <family val="2"/>
    </font>
    <font>
      <sz val="11"/>
      <color indexed="35"/>
      <name val="Calibri"/>
      <family val="2"/>
    </font>
    <font>
      <sz val="11"/>
      <color indexed="60"/>
      <name val="Calibri"/>
      <family val="2"/>
    </font>
    <font>
      <sz val="11"/>
      <color indexed="28"/>
      <name val="Calibri"/>
      <family val="2"/>
    </font>
    <font>
      <b/>
      <sz val="11"/>
      <color indexed="30"/>
      <name val="Calibri"/>
      <family val="2"/>
    </font>
    <font>
      <b/>
      <sz val="11"/>
      <color indexed="9"/>
      <name val="Calibri"/>
      <family val="2"/>
    </font>
    <font>
      <sz val="11"/>
      <color theme="1"/>
      <name val="Calibri"/>
      <family val="2"/>
    </font>
    <font>
      <sz val="11"/>
      <color theme="0"/>
      <name val="Calibri"/>
      <family val="2"/>
    </font>
    <font>
      <i/>
      <sz val="9"/>
      <color rgb="FF969696"/>
      <name val="Arial"/>
      <family val="2"/>
    </font>
    <font>
      <sz val="9"/>
      <color rgb="FF969696"/>
      <name val="Arial"/>
      <family val="2"/>
    </font>
    <font>
      <i/>
      <sz val="11"/>
      <color rgb="FF7F7F7F"/>
      <name val="Calibri"/>
      <family val="2"/>
    </font>
    <font>
      <sz val="10"/>
      <color rgb="FF7F7F7F"/>
      <name val="Arial"/>
      <family val="2"/>
    </font>
    <font>
      <b/>
      <sz val="15"/>
      <color theme="3"/>
      <name val="Calibri"/>
      <family val="2"/>
    </font>
    <font>
      <b/>
      <sz val="20"/>
      <color theme="3"/>
      <name val="Arial"/>
      <family val="2"/>
    </font>
    <font>
      <b/>
      <sz val="13"/>
      <color theme="3"/>
      <name val="Calibri"/>
      <family val="2"/>
    </font>
    <font>
      <b/>
      <sz val="12"/>
      <color theme="3"/>
      <name val="Arial"/>
      <family val="2"/>
    </font>
    <font>
      <b/>
      <sz val="11"/>
      <color theme="3"/>
      <name val="Calibri"/>
      <family val="2"/>
    </font>
    <font>
      <b/>
      <sz val="10"/>
      <color theme="3"/>
      <name val="Arial"/>
      <family val="2"/>
    </font>
    <font>
      <sz val="11"/>
      <color rgb="FFFA7D00"/>
      <name val="Calibri"/>
      <family val="2"/>
    </font>
    <font>
      <sz val="8"/>
      <color theme="5" tint="-0.24993999302387238"/>
      <name val="Arial"/>
      <family val="2"/>
    </font>
    <font>
      <sz val="11"/>
      <color rgb="FFFF0000"/>
      <name val="Calibri"/>
      <family val="2"/>
    </font>
    <font>
      <sz val="10"/>
      <color rgb="FF3333FF"/>
      <name val="Arial"/>
      <family val="2"/>
    </font>
    <font>
      <b/>
      <i/>
      <sz val="18"/>
      <color rgb="FF7030A0"/>
      <name val="Arial"/>
      <family val="2"/>
    </font>
    <font>
      <b/>
      <sz val="11"/>
      <color theme="1"/>
      <name val="Calibri"/>
      <family val="2"/>
    </font>
    <font>
      <sz val="9"/>
      <color theme="1"/>
      <name val="Arial"/>
      <family val="2"/>
    </font>
    <font>
      <b/>
      <sz val="9"/>
      <color theme="1"/>
      <name val="Arial"/>
      <family val="2"/>
    </font>
    <font>
      <b/>
      <sz val="9"/>
      <color theme="1"/>
      <name val="Calibri"/>
      <family val="2"/>
    </font>
    <font>
      <sz val="10"/>
      <color rgb="FF804000"/>
      <name val="Arial"/>
      <family val="2"/>
    </font>
    <font>
      <sz val="9"/>
      <color theme="1"/>
      <name val="Calibri"/>
      <family val="2"/>
    </font>
    <font>
      <sz val="10"/>
      <color theme="3"/>
      <name val="Arial"/>
      <family val="2"/>
    </font>
    <font>
      <b/>
      <sz val="14"/>
      <color theme="3"/>
      <name val="Arial"/>
      <family val="2"/>
    </font>
    <font>
      <sz val="9"/>
      <color rgb="FF3333FF"/>
      <name val="Arial"/>
      <family val="2"/>
    </font>
    <font>
      <b/>
      <sz val="9"/>
      <color rgb="FF3333FF"/>
      <name val="Arial"/>
      <family val="2"/>
    </font>
    <font>
      <sz val="9"/>
      <color rgb="FFFF0000"/>
      <name val="Arial"/>
      <family val="2"/>
    </font>
    <font>
      <sz val="10"/>
      <color rgb="FFFF0000"/>
      <name val="Arial"/>
      <family val="2"/>
    </font>
    <font>
      <b/>
      <sz val="9"/>
      <color rgb="FFFF0000"/>
      <name val="Arial"/>
      <family val="2"/>
    </font>
    <font>
      <sz val="11"/>
      <color theme="1"/>
      <name val="Arial"/>
      <family val="2"/>
    </font>
    <font>
      <sz val="9"/>
      <color rgb="FF0000FF"/>
      <name val="Arial"/>
      <family val="2"/>
    </font>
    <font>
      <sz val="8"/>
      <color rgb="FF996633"/>
      <name val="Arial"/>
      <family val="2"/>
    </font>
    <font>
      <sz val="9"/>
      <color rgb="FF996633"/>
      <name val="Arial"/>
      <family val="2"/>
    </font>
    <font>
      <sz val="10"/>
      <color rgb="FF996633"/>
      <name val="Arial"/>
      <family val="2"/>
    </font>
    <font>
      <b/>
      <sz val="20"/>
      <color rgb="FF996633"/>
      <name val="Arial"/>
      <family val="2"/>
    </font>
    <font>
      <b/>
      <sz val="9"/>
      <color rgb="FF996633"/>
      <name val="Arial"/>
      <family val="2"/>
    </font>
    <font>
      <b/>
      <sz val="18"/>
      <color theme="3"/>
      <name val="Arial"/>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8"/>
        <bgColor indexed="64"/>
      </patternFill>
    </fill>
    <fill>
      <patternFill patternType="solid">
        <fgColor indexed="11"/>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53"/>
        <bgColor indexed="64"/>
      </patternFill>
    </fill>
    <fill>
      <patternFill patternType="solid">
        <fgColor rgb="FFE0E0E0"/>
        <bgColor indexed="64"/>
      </patternFill>
    </fill>
    <fill>
      <patternFill patternType="solid">
        <fgColor rgb="FFCCFFFF"/>
        <bgColor indexed="64"/>
      </patternFill>
    </fill>
    <fill>
      <patternFill patternType="solid">
        <fgColor indexed="15"/>
        <bgColor indexed="64"/>
      </patternFill>
    </fill>
    <fill>
      <patternFill patternType="solid">
        <fgColor indexed="23"/>
        <bgColor indexed="64"/>
      </patternFill>
    </fill>
    <fill>
      <patternFill patternType="solid">
        <fgColor indexed="41"/>
        <bgColor indexed="64"/>
      </patternFill>
    </fill>
    <fill>
      <patternFill patternType="solid">
        <fgColor indexed="30"/>
        <bgColor indexed="64"/>
      </patternFill>
    </fill>
    <fill>
      <patternFill patternType="solid">
        <fgColor indexed="13"/>
        <bgColor indexed="64"/>
      </patternFill>
    </fill>
    <fill>
      <patternFill patternType="solid">
        <fgColor theme="6" tint="0.7999799847602844"/>
        <bgColor indexed="64"/>
      </patternFill>
    </fill>
    <fill>
      <patternFill patternType="solid">
        <fgColor rgb="FFE8D9E8"/>
        <bgColor indexed="64"/>
      </patternFill>
    </fill>
    <fill>
      <gradientFill degree="90">
        <stop position="0">
          <color rgb="FFF7941D"/>
        </stop>
        <stop position="0.5">
          <color rgb="FFFFF200"/>
        </stop>
        <stop position="1">
          <color rgb="FFF7941D"/>
        </stop>
      </gradientFill>
    </fill>
    <fill>
      <patternFill patternType="solid">
        <fgColor theme="0" tint="-0.04997999966144562"/>
        <bgColor indexed="64"/>
      </patternFill>
    </fill>
    <fill>
      <patternFill patternType="solid">
        <fgColor rgb="FF00FFFF"/>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theme="2" tint="-0.4999699890613556"/>
        <bgColor indexed="64"/>
      </patternFill>
    </fill>
    <fill>
      <gradientFill degree="90">
        <stop position="0">
          <color rgb="FFF7941D"/>
        </stop>
        <stop position="0.5">
          <color rgb="FFFFF200"/>
        </stop>
        <stop position="1">
          <color rgb="FFF7941D"/>
        </stop>
      </gradientFill>
    </fill>
    <fill>
      <gradientFill degree="90">
        <stop position="0">
          <color rgb="FFF7941D"/>
        </stop>
        <stop position="0.5">
          <color rgb="FFFFF200"/>
        </stop>
        <stop position="1">
          <color rgb="FFF7941D"/>
        </stop>
      </gradientFill>
    </fill>
    <fill>
      <gradientFill degree="90">
        <stop position="0">
          <color rgb="FFF7941D"/>
        </stop>
        <stop position="0.5">
          <color rgb="FFFFF200"/>
        </stop>
        <stop position="1">
          <color rgb="FFF7941D"/>
        </stop>
      </gradientFill>
    </fill>
    <fill>
      <gradientFill degree="90">
        <stop position="0">
          <color rgb="FFF7941D"/>
        </stop>
        <stop position="0.5">
          <color rgb="FFFFF200"/>
        </stop>
        <stop position="1">
          <color rgb="FFF7941D"/>
        </stop>
      </gradientFill>
    </fill>
    <fill>
      <gradientFill degree="90">
        <stop position="0">
          <color rgb="FFF7941D"/>
        </stop>
        <stop position="0.5">
          <color rgb="FFFFF200"/>
        </stop>
        <stop position="1">
          <color rgb="FFF7941D"/>
        </stop>
      </gradientFill>
    </fill>
    <fill>
      <gradientFill degree="90">
        <stop position="0">
          <color rgb="FFF7941D"/>
        </stop>
        <stop position="0.5">
          <color rgb="FFFFF200"/>
        </stop>
        <stop position="1">
          <color rgb="FFF7941D"/>
        </stop>
      </gradientFill>
    </fill>
    <fill>
      <gradientFill degree="90">
        <stop position="0">
          <color rgb="FFF7941D"/>
        </stop>
        <stop position="0.5">
          <color rgb="FFFFF200"/>
        </stop>
        <stop position="1">
          <color rgb="FFF7941D"/>
        </stop>
      </gradientFill>
    </fill>
    <fill>
      <gradientFill degree="90">
        <stop position="0">
          <color rgb="FFF7941D"/>
        </stop>
        <stop position="0.5">
          <color rgb="FFFFF200"/>
        </stop>
        <stop position="1">
          <color rgb="FFF7941D"/>
        </stop>
      </gradientFill>
    </fill>
    <fill>
      <gradientFill degree="90">
        <stop position="0">
          <color rgb="FFF7941D"/>
        </stop>
        <stop position="0.5">
          <color rgb="FFFFF200"/>
        </stop>
        <stop position="1">
          <color rgb="FFF7941D"/>
        </stop>
      </gradientFill>
    </fill>
    <fill>
      <gradientFill degree="90">
        <stop position="0">
          <color rgb="FFF7941D"/>
        </stop>
        <stop position="0.5">
          <color rgb="FFFFF200"/>
        </stop>
        <stop position="1">
          <color rgb="FFF7941D"/>
        </stop>
      </gradientFill>
    </fill>
  </fills>
  <borders count="65">
    <border>
      <left/>
      <right/>
      <top/>
      <bottom/>
      <diagonal/>
    </border>
    <border>
      <left style="dashed">
        <color indexed="63"/>
      </left>
      <right style="dashed">
        <color indexed="63"/>
      </right>
      <top style="dashed">
        <color indexed="63"/>
      </top>
      <bottom style="dashed">
        <color indexed="63"/>
      </bottom>
    </border>
    <border>
      <left style="hair"/>
      <right style="hair"/>
      <top style="hair"/>
      <bottom style="hair"/>
    </border>
    <border>
      <left/>
      <right/>
      <top style="thin"/>
      <bottom/>
    </border>
    <border>
      <left style="hair">
        <color indexed="57"/>
      </left>
      <right style="hair">
        <color indexed="57"/>
      </right>
      <top style="hair">
        <color indexed="57"/>
      </top>
      <bottom style="hair">
        <color indexed="57"/>
      </bottom>
    </border>
    <border>
      <left style="thin">
        <color indexed="57"/>
      </left>
      <right style="thin">
        <color indexed="57"/>
      </right>
      <top style="dotted">
        <color indexed="57"/>
      </top>
      <bottom style="dotted">
        <color indexed="57"/>
      </bottom>
    </border>
    <border>
      <left style="hair">
        <color theme="9"/>
      </left>
      <right style="hair">
        <color theme="9"/>
      </right>
      <top style="hair">
        <color theme="9"/>
      </top>
      <bottom style="hair">
        <color theme="9"/>
      </bottom>
    </border>
    <border>
      <left style="hair">
        <color theme="9"/>
      </left>
      <right style="hair">
        <color theme="9"/>
      </right>
      <top style="thin">
        <color theme="9"/>
      </top>
      <bottom style="thin">
        <color theme="9"/>
      </bottom>
    </border>
    <border>
      <left style="dotted">
        <color indexed="59"/>
      </left>
      <right style="dotted">
        <color indexed="59"/>
      </right>
      <top style="dotted">
        <color indexed="59"/>
      </top>
      <bottom style="dotted">
        <color indexed="59"/>
      </bottom>
    </border>
    <border>
      <left style="dotted">
        <color indexed="57"/>
      </left>
      <right style="dotted">
        <color indexed="57"/>
      </right>
      <top style="thin">
        <color indexed="57"/>
      </top>
      <bottom style="thin">
        <color indexed="57"/>
      </bottom>
    </border>
    <border>
      <left style="dotted">
        <color indexed="57"/>
      </left>
      <right style="dotted">
        <color indexed="57"/>
      </right>
      <top style="dotted">
        <color indexed="57"/>
      </top>
      <bottom style="dotted">
        <color indexed="57"/>
      </bottom>
    </border>
    <border>
      <left style="hair">
        <color indexed="55"/>
      </left>
      <right style="hair">
        <color indexed="55"/>
      </right>
      <top style="hair">
        <color indexed="55"/>
      </top>
      <bottom style="hair">
        <color indexed="55"/>
      </bottom>
    </border>
    <border>
      <left/>
      <right/>
      <top/>
      <bottom style="dotted"/>
    </border>
    <border>
      <left style="thin"/>
      <right style="thin"/>
      <top style="thin"/>
      <bottom style="thin"/>
    </border>
    <border>
      <left style="dotted">
        <color indexed="28"/>
      </left>
      <right style="dotted">
        <color indexed="28"/>
      </right>
      <top style="dotted">
        <color indexed="28"/>
      </top>
      <bottom style="dotted">
        <color indexed="28"/>
      </bottom>
    </border>
    <border>
      <left style="dashed">
        <color indexed="19"/>
      </left>
      <right style="dashed">
        <color indexed="19"/>
      </right>
      <top style="dashed">
        <color indexed="19"/>
      </top>
      <bottom style="dashed">
        <color indexed="19"/>
      </bottom>
    </border>
    <border>
      <left style="thin">
        <color theme="0" tint="-0.24993999302387238"/>
      </left>
      <right style="thin">
        <color theme="0" tint="-0.24993999302387238"/>
      </right>
      <top style="thin">
        <color theme="0" tint="-0.24993999302387238"/>
      </top>
      <bottom style="thin">
        <color theme="0" tint="-0.24993999302387238"/>
      </bottom>
    </border>
    <border>
      <left style="dotted">
        <color rgb="FF800080"/>
      </left>
      <right style="dotted">
        <color rgb="FF800080"/>
      </right>
      <top style="dotted">
        <color rgb="FF800080"/>
      </top>
      <bottom style="dotted">
        <color rgb="FF800080"/>
      </bottom>
    </border>
    <border>
      <left style="thin">
        <color indexed="63"/>
      </left>
      <right style="thin">
        <color indexed="63"/>
      </right>
      <top style="thin">
        <color indexed="63"/>
      </top>
      <bottom style="thin">
        <color indexed="63"/>
      </bottom>
    </border>
    <border>
      <left/>
      <right/>
      <top style="thin">
        <color indexed="63"/>
      </top>
      <bottom style="double">
        <color indexed="63"/>
      </bottom>
    </border>
    <border>
      <left style="dashed">
        <color indexed="55"/>
      </left>
      <right style="dashed">
        <color indexed="55"/>
      </right>
      <top style="dashed">
        <color indexed="55"/>
      </top>
      <bottom style="dashed">
        <color indexed="55"/>
      </bottom>
    </border>
    <border>
      <left/>
      <right/>
      <top style="medium"/>
      <bottom style="medium"/>
    </border>
    <border>
      <left/>
      <right/>
      <top style="thin"/>
      <bottom style="thin"/>
    </border>
    <border>
      <left/>
      <right/>
      <top/>
      <bottom style="thick">
        <color theme="4"/>
      </bottom>
    </border>
    <border>
      <left/>
      <right/>
      <top/>
      <bottom style="thick">
        <color theme="3"/>
      </bottom>
    </border>
    <border>
      <left/>
      <right/>
      <top/>
      <bottom style="thick">
        <color theme="4" tint="0.49998000264167786"/>
      </bottom>
    </border>
    <border>
      <left/>
      <right/>
      <top/>
      <bottom style="medium">
        <color theme="4" tint="0.39998000860214233"/>
      </bottom>
    </border>
    <border>
      <left style="thin">
        <color rgb="FF660066"/>
      </left>
      <right style="thin">
        <color rgb="FF660066"/>
      </right>
      <top style="thin">
        <color rgb="FF660066"/>
      </top>
      <bottom style="thin">
        <color rgb="FF660066"/>
      </bottom>
    </border>
    <border>
      <left style="dashed">
        <color indexed="28"/>
      </left>
      <right style="dashed">
        <color indexed="28"/>
      </right>
      <top style="dashed">
        <color indexed="28"/>
      </top>
      <bottom style="dashed">
        <color indexed="28"/>
      </bottom>
    </border>
    <border>
      <left style="thin">
        <color indexed="57"/>
      </left>
      <right style="thin">
        <color indexed="57"/>
      </right>
      <top style="thin">
        <color indexed="57"/>
      </top>
      <bottom style="thin">
        <color indexed="57"/>
      </bottom>
    </border>
    <border>
      <left style="dotted">
        <color rgb="FF660066"/>
      </left>
      <right style="dotted">
        <color rgb="FF660066"/>
      </right>
      <top style="dotted">
        <color rgb="FF660066"/>
      </top>
      <bottom style="dotted">
        <color rgb="FF660066"/>
      </bottom>
    </border>
    <border>
      <left style="thin">
        <color indexed="12"/>
      </left>
      <right style="thin">
        <color indexed="12"/>
      </right>
      <top style="thin">
        <color indexed="12"/>
      </top>
      <bottom style="thin">
        <color indexed="12"/>
      </bottom>
    </border>
    <border>
      <left style="hair">
        <color rgb="FF660066"/>
      </left>
      <right style="hair">
        <color rgb="FF660066"/>
      </right>
      <top style="hair">
        <color rgb="FF660066"/>
      </top>
      <bottom style="hair">
        <color rgb="FF660066"/>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dotted">
        <color indexed="23"/>
      </left>
      <right style="dotted">
        <color indexed="23"/>
      </right>
      <top style="dotted">
        <color indexed="23"/>
      </top>
      <bottom style="dotted">
        <color indexed="23"/>
      </bottom>
    </border>
    <border>
      <left style="dotted">
        <color indexed="23"/>
      </left>
      <right style="dotted">
        <color indexed="23"/>
      </right>
      <top style="thin">
        <color indexed="23"/>
      </top>
      <bottom style="thin">
        <color indexed="23"/>
      </bottom>
    </border>
    <border>
      <left style="dotted">
        <color indexed="10"/>
      </left>
      <right style="dotted">
        <color indexed="10"/>
      </right>
      <top style="dotted">
        <color indexed="10"/>
      </top>
      <bottom style="dotted">
        <color indexed="10"/>
      </bottom>
    </border>
    <border>
      <left style="mediumDashed">
        <color rgb="FFC90044"/>
      </left>
      <right style="mediumDashed">
        <color rgb="FFC90044"/>
      </right>
      <top style="mediumDashed">
        <color rgb="FFC90044"/>
      </top>
      <bottom style="mediumDashed">
        <color rgb="FFC90044"/>
      </bottom>
    </border>
    <border>
      <left/>
      <right/>
      <top style="thin">
        <color indexed="63"/>
      </top>
      <bottom/>
    </border>
    <border>
      <left/>
      <right/>
      <top/>
      <bottom style="thin"/>
    </border>
    <border>
      <left style="thin"/>
      <right/>
      <top/>
      <bottom/>
    </border>
    <border>
      <left/>
      <right/>
      <top style="medium">
        <color indexed="63"/>
      </top>
      <bottom style="double">
        <color indexed="63"/>
      </bottom>
    </border>
    <border>
      <left style="thick">
        <color theme="2" tint="-0.4999699890613556"/>
      </left>
      <right/>
      <top/>
      <bottom/>
    </border>
    <border>
      <left/>
      <right/>
      <top/>
      <bottom style="thick">
        <color theme="2" tint="-0.4999699890613556"/>
      </bottom>
    </border>
    <border>
      <left style="medium">
        <color rgb="FF660066"/>
      </left>
      <right style="medium">
        <color rgb="FF660066"/>
      </right>
      <top/>
      <bottom/>
    </border>
    <border>
      <left style="thick">
        <color rgb="FF660066"/>
      </left>
      <right style="thick">
        <color rgb="FF660066"/>
      </right>
      <top style="thick">
        <color rgb="FF660066"/>
      </top>
      <bottom style="thick">
        <color rgb="FF660066"/>
      </bottom>
    </border>
    <border>
      <left style="medium">
        <color rgb="FF660066"/>
      </left>
      <right style="medium">
        <color rgb="FF660066"/>
      </right>
      <top style="dotted">
        <color indexed="59"/>
      </top>
      <bottom style="dotted">
        <color indexed="59"/>
      </bottom>
    </border>
    <border>
      <left style="dashed">
        <color theme="2" tint="-0.4999699890613556"/>
      </left>
      <right style="dashed">
        <color theme="2" tint="-0.4999699890613556"/>
      </right>
      <top style="dashed">
        <color theme="2" tint="-0.4999699890613556"/>
      </top>
      <bottom style="dashed">
        <color theme="2" tint="-0.4999699890613556"/>
      </bottom>
    </border>
    <border>
      <left style="hair">
        <color indexed="55"/>
      </left>
      <right style="hair">
        <color indexed="55"/>
      </right>
      <top style="hair">
        <color indexed="55"/>
      </top>
      <bottom/>
    </border>
    <border>
      <left/>
      <right/>
      <top/>
      <bottom style="medium">
        <color theme="3"/>
      </bottom>
    </border>
    <border>
      <left style="dotted">
        <color theme="1"/>
      </left>
      <right style="dotted">
        <color theme="1"/>
      </right>
      <top style="dotted">
        <color theme="1"/>
      </top>
      <bottom style="dotted">
        <color theme="1"/>
      </bottom>
    </border>
    <border>
      <left style="dotted">
        <color rgb="FF660066"/>
      </left>
      <right/>
      <top style="dotted">
        <color rgb="FF660066"/>
      </top>
      <bottom style="dotted">
        <color rgb="FF660066"/>
      </bottom>
    </border>
    <border>
      <left/>
      <right/>
      <top style="thin">
        <color rgb="FF660066"/>
      </top>
      <bottom/>
    </border>
    <border>
      <left/>
      <right/>
      <top style="dashed">
        <color theme="2" tint="-0.4999699890613556"/>
      </top>
      <bottom/>
    </border>
    <border>
      <left/>
      <right/>
      <top style="dashed">
        <color theme="2" tint="-0.4999699890613556"/>
      </top>
      <bottom style="dashed">
        <color theme="2" tint="-0.4999699890613556"/>
      </bottom>
    </border>
    <border>
      <left/>
      <right/>
      <top style="thin">
        <color rgb="FF660066"/>
      </top>
      <bottom style="thin">
        <color rgb="FF660066"/>
      </bottom>
    </border>
    <border>
      <left/>
      <right/>
      <top/>
      <bottom style="dashed">
        <color theme="3"/>
      </bottom>
    </border>
    <border>
      <left/>
      <right/>
      <top/>
      <bottom style="thin">
        <color rgb="FF660066"/>
      </bottom>
    </border>
    <border>
      <left/>
      <right style="dotted">
        <color theme="1"/>
      </right>
      <top style="dotted">
        <color theme="1"/>
      </top>
      <bottom style="dotted">
        <color theme="1"/>
      </bottom>
    </border>
    <border>
      <left style="dotted">
        <color theme="1"/>
      </left>
      <right style="dotted">
        <color theme="1"/>
      </right>
      <top/>
      <bottom style="dotted">
        <color theme="1"/>
      </bottom>
    </border>
    <border>
      <left/>
      <right/>
      <top style="hair">
        <color indexed="55"/>
      </top>
      <bottom/>
    </border>
    <border>
      <left style="dotted">
        <color theme="1"/>
      </left>
      <right style="dotted">
        <color theme="1"/>
      </right>
      <top style="dotted">
        <color theme="1"/>
      </top>
      <bottom>
        <color indexed="63"/>
      </bottom>
    </border>
    <border>
      <left style="hair">
        <color indexed="55"/>
      </left>
      <right/>
      <top style="hair">
        <color indexed="55"/>
      </top>
      <bottom style="hair">
        <color indexed="55"/>
      </bottom>
    </border>
    <border>
      <left style="dotted">
        <color rgb="FF660066"/>
      </left>
      <right/>
      <top/>
      <bottom/>
    </border>
  </borders>
  <cellStyleXfs count="463">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12"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lignment/>
      <protection/>
    </xf>
    <xf numFmtId="0" fontId="12" fillId="0" borderId="0" applyNumberFormat="0" applyFill="0" applyBorder="0" applyAlignment="0" applyProtection="0"/>
    <xf numFmtId="0" fontId="12" fillId="0" borderId="0">
      <alignment/>
      <protection/>
    </xf>
    <xf numFmtId="0" fontId="12" fillId="0" borderId="0">
      <alignment/>
      <protection/>
    </xf>
    <xf numFmtId="0" fontId="12" fillId="0" borderId="0" applyNumberFormat="0" applyFill="0" applyBorder="0" applyAlignment="0" applyProtection="0"/>
    <xf numFmtId="0" fontId="12" fillId="0" borderId="0">
      <alignment/>
      <protection/>
    </xf>
    <xf numFmtId="0" fontId="12" fillId="0" borderId="0">
      <alignment/>
      <protection/>
    </xf>
    <xf numFmtId="0" fontId="12" fillId="0" borderId="0">
      <alignment/>
      <protection/>
    </xf>
    <xf numFmtId="176" fontId="12" fillId="0" borderId="0" applyNumberFormat="0" applyFill="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7" fontId="29" fillId="0" borderId="0" applyFont="0" applyFill="0" applyBorder="0" applyAlignment="0" applyProtection="0"/>
    <xf numFmtId="178" fontId="29" fillId="0" borderId="0" applyFont="0" applyFill="0" applyBorder="0" applyAlignment="0" applyProtection="0"/>
    <xf numFmtId="176" fontId="29" fillId="0" borderId="0">
      <alignment/>
      <protection/>
    </xf>
    <xf numFmtId="176" fontId="12" fillId="0" borderId="0">
      <alignment/>
      <protection/>
    </xf>
    <xf numFmtId="0" fontId="1"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6" fontId="12"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25" fillId="0" borderId="0">
      <alignment/>
      <protection/>
    </xf>
    <xf numFmtId="0" fontId="12" fillId="0" borderId="0">
      <alignment/>
      <protection/>
    </xf>
    <xf numFmtId="0" fontId="12" fillId="0" borderId="0">
      <alignment/>
      <protection/>
    </xf>
    <xf numFmtId="0" fontId="12" fillId="0" borderId="0" applyNumberFormat="0" applyFill="0" applyBorder="0" applyAlignment="0" applyProtection="0"/>
    <xf numFmtId="176" fontId="12" fillId="0" borderId="0">
      <alignment/>
      <protection/>
    </xf>
    <xf numFmtId="176" fontId="25" fillId="0" borderId="0">
      <alignment/>
      <protection/>
    </xf>
    <xf numFmtId="176" fontId="12" fillId="0" borderId="0" applyNumberFormat="0" applyFill="0" applyBorder="0" applyAlignment="0" applyProtection="0"/>
    <xf numFmtId="176" fontId="12" fillId="0" borderId="0" applyNumberFormat="0" applyFill="0" applyBorder="0" applyAlignment="0" applyProtection="0"/>
    <xf numFmtId="176" fontId="12" fillId="0" borderId="0" applyNumberFormat="0" applyFill="0" applyBorder="0" applyAlignment="0" applyProtection="0"/>
    <xf numFmtId="176" fontId="12" fillId="0" borderId="0" applyNumberFormat="0" applyFill="0" applyBorder="0" applyAlignment="0" applyProtection="0"/>
    <xf numFmtId="176" fontId="12" fillId="0" borderId="0" applyNumberFormat="0" applyFill="0" applyBorder="0" applyAlignment="0" applyProtection="0"/>
    <xf numFmtId="176"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6" fontId="12"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176" fontId="12" fillId="0" borderId="0" applyNumberFormat="0" applyFill="0" applyBorder="0" applyAlignment="0" applyProtection="0"/>
    <xf numFmtId="176" fontId="12" fillId="0" borderId="0">
      <alignment/>
      <protection/>
    </xf>
    <xf numFmtId="176" fontId="12" fillId="0" borderId="0">
      <alignment/>
      <protection/>
    </xf>
    <xf numFmtId="176" fontId="12"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176" fontId="12" fillId="0" borderId="0" applyFill="0" applyBorder="0" applyAlignment="0" applyProtection="0"/>
    <xf numFmtId="0" fontId="12" fillId="0" borderId="0">
      <alignment/>
      <protection/>
    </xf>
    <xf numFmtId="176" fontId="12" fillId="0" borderId="0">
      <alignment/>
      <protection/>
    </xf>
    <xf numFmtId="176" fontId="30" fillId="0" borderId="0" applyNumberFormat="0" applyFont="0" applyFill="0" applyBorder="0" applyAlignment="0" applyProtection="0"/>
    <xf numFmtId="176" fontId="12" fillId="0" borderId="0">
      <alignment/>
      <protection/>
    </xf>
    <xf numFmtId="176" fontId="31" fillId="0" borderId="0">
      <alignment/>
      <protection/>
    </xf>
    <xf numFmtId="38" fontId="32" fillId="0" borderId="0" applyFont="0" applyFill="0" applyBorder="0" applyAlignment="0" applyProtection="0"/>
    <xf numFmtId="176" fontId="12" fillId="0" borderId="0">
      <alignment/>
      <protection/>
    </xf>
    <xf numFmtId="0" fontId="12" fillId="0" borderId="0">
      <alignment/>
      <protection/>
    </xf>
    <xf numFmtId="0" fontId="12" fillId="0" borderId="0">
      <alignment/>
      <protection/>
    </xf>
    <xf numFmtId="176" fontId="30" fillId="0" borderId="0" applyNumberFormat="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lignment/>
      <protection/>
    </xf>
    <xf numFmtId="0" fontId="12"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176" fontId="12"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lignment/>
      <protection/>
    </xf>
    <xf numFmtId="176" fontId="31" fillId="0" borderId="0">
      <alignment/>
      <protection/>
    </xf>
    <xf numFmtId="176" fontId="33" fillId="0" borderId="0">
      <alignment/>
      <protection/>
    </xf>
    <xf numFmtId="176" fontId="12" fillId="0" borderId="0">
      <alignment/>
      <protection/>
    </xf>
    <xf numFmtId="176" fontId="12" fillId="0" borderId="0" applyNumberFormat="0" applyFill="0" applyBorder="0" applyAlignment="0" applyProtection="0"/>
    <xf numFmtId="176" fontId="12" fillId="0" borderId="0">
      <alignment/>
      <protection/>
    </xf>
    <xf numFmtId="176" fontId="12" fillId="0" borderId="0">
      <alignment/>
      <protection/>
    </xf>
    <xf numFmtId="176" fontId="12" fillId="0" borderId="0">
      <alignment/>
      <protection/>
    </xf>
    <xf numFmtId="0" fontId="12" fillId="0" borderId="0">
      <alignment/>
      <protection/>
    </xf>
    <xf numFmtId="0" fontId="0" fillId="0" borderId="0">
      <alignment/>
      <protection/>
    </xf>
    <xf numFmtId="0" fontId="0" fillId="0" borderId="0">
      <alignment/>
      <protection/>
    </xf>
    <xf numFmtId="176" fontId="25" fillId="0" borderId="0">
      <alignment/>
      <protection/>
    </xf>
    <xf numFmtId="0" fontId="25" fillId="0" borderId="0">
      <alignment/>
      <protection/>
    </xf>
    <xf numFmtId="16" fontId="32" fillId="0" borderId="0">
      <alignment horizontal="center"/>
      <protection/>
    </xf>
    <xf numFmtId="0" fontId="116" fillId="2" borderId="0" applyNumberFormat="0" applyBorder="0" applyAlignment="0" applyProtection="0"/>
    <xf numFmtId="0" fontId="116" fillId="3" borderId="0" applyNumberFormat="0" applyBorder="0" applyAlignment="0" applyProtection="0"/>
    <xf numFmtId="0" fontId="116" fillId="4" borderId="0" applyNumberFormat="0" applyBorder="0" applyAlignment="0" applyProtection="0"/>
    <xf numFmtId="0" fontId="116" fillId="5" borderId="0" applyNumberFormat="0" applyBorder="0" applyAlignment="0" applyProtection="0"/>
    <xf numFmtId="0" fontId="116" fillId="6" borderId="0" applyNumberFormat="0" applyBorder="0" applyAlignment="0" applyProtection="0"/>
    <xf numFmtId="0" fontId="116" fillId="7" borderId="0" applyNumberFormat="0" applyBorder="0" applyAlignment="0" applyProtection="0"/>
    <xf numFmtId="0" fontId="116" fillId="8" borderId="0" applyNumberFormat="0" applyBorder="0" applyAlignment="0" applyProtection="0"/>
    <xf numFmtId="0" fontId="116" fillId="9" borderId="0" applyNumberFormat="0" applyBorder="0" applyAlignment="0" applyProtection="0"/>
    <xf numFmtId="0" fontId="116" fillId="10" borderId="0" applyNumberFormat="0" applyBorder="0" applyAlignment="0" applyProtection="0"/>
    <xf numFmtId="0" fontId="116" fillId="11" borderId="0" applyNumberFormat="0" applyBorder="0" applyAlignment="0" applyProtection="0"/>
    <xf numFmtId="0" fontId="116" fillId="12" borderId="0" applyNumberFormat="0" applyBorder="0" applyAlignment="0" applyProtection="0"/>
    <xf numFmtId="0" fontId="116" fillId="13"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9" borderId="0" applyNumberFormat="0" applyBorder="0" applyAlignment="0" applyProtection="0"/>
    <xf numFmtId="176" fontId="12" fillId="0" borderId="0">
      <alignment/>
      <protection/>
    </xf>
    <xf numFmtId="176" fontId="33" fillId="0" borderId="0">
      <alignment/>
      <protection/>
    </xf>
    <xf numFmtId="0" fontId="0" fillId="0" borderId="0">
      <alignment/>
      <protection/>
    </xf>
    <xf numFmtId="0" fontId="117" fillId="20" borderId="0" applyNumberFormat="0" applyBorder="0" applyAlignment="0" applyProtection="0"/>
    <xf numFmtId="0" fontId="117" fillId="21" borderId="0" applyNumberFormat="0" applyBorder="0" applyAlignment="0" applyProtection="0"/>
    <xf numFmtId="0" fontId="117" fillId="22" borderId="0" applyNumberFormat="0" applyBorder="0" applyAlignment="0" applyProtection="0"/>
    <xf numFmtId="0" fontId="117" fillId="23"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179" fontId="34" fillId="0" borderId="0" applyFont="0" applyFill="0" applyBorder="0" applyAlignment="0" applyProtection="0"/>
    <xf numFmtId="180" fontId="34"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0" fontId="35" fillId="0" borderId="0" applyNumberFormat="0" applyFill="0" applyBorder="0" applyAlignment="0" applyProtection="0"/>
    <xf numFmtId="49" fontId="36" fillId="0" borderId="0" applyBorder="0" applyProtection="0">
      <alignment horizontal="center" wrapText="1"/>
    </xf>
    <xf numFmtId="0" fontId="37" fillId="0" borderId="0">
      <alignment/>
      <protection/>
    </xf>
    <xf numFmtId="183" fontId="12" fillId="26" borderId="1" applyNumberFormat="0">
      <alignment vertical="center"/>
      <protection/>
    </xf>
    <xf numFmtId="184" fontId="0" fillId="27" borderId="2">
      <alignment/>
      <protection locked="0"/>
    </xf>
    <xf numFmtId="173" fontId="12" fillId="28" borderId="1" applyNumberFormat="0">
      <alignment vertical="center"/>
      <protection/>
    </xf>
    <xf numFmtId="173" fontId="12" fillId="28" borderId="1" applyNumberFormat="0">
      <alignment vertical="center"/>
      <protection/>
    </xf>
    <xf numFmtId="1" fontId="12" fillId="29" borderId="1" applyNumberFormat="0">
      <alignment vertical="center"/>
      <protection/>
    </xf>
    <xf numFmtId="1" fontId="12" fillId="29" borderId="1" applyNumberFormat="0">
      <alignment vertical="center"/>
      <protection/>
    </xf>
    <xf numFmtId="183" fontId="12" fillId="30" borderId="1" applyNumberFormat="0">
      <alignment vertical="center"/>
      <protection/>
    </xf>
    <xf numFmtId="183" fontId="12" fillId="30" borderId="1" applyNumberFormat="0">
      <alignment vertical="center"/>
      <protection/>
    </xf>
    <xf numFmtId="183" fontId="12" fillId="31" borderId="1" applyNumberFormat="0">
      <alignment vertical="center"/>
      <protection/>
    </xf>
    <xf numFmtId="183" fontId="12" fillId="31" borderId="1" applyNumberFormat="0">
      <alignment vertical="center"/>
      <protection/>
    </xf>
    <xf numFmtId="185" fontId="14" fillId="32" borderId="0" applyNumberFormat="0">
      <alignment vertical="center"/>
      <protection/>
    </xf>
    <xf numFmtId="185" fontId="14" fillId="33" borderId="0" applyNumberFormat="0">
      <alignment vertical="center"/>
      <protection/>
    </xf>
    <xf numFmtId="3" fontId="12" fillId="0" borderId="1" applyNumberFormat="0">
      <alignment vertical="center"/>
      <protection/>
    </xf>
    <xf numFmtId="3" fontId="12" fillId="0" borderId="1" applyNumberFormat="0">
      <alignment vertical="center"/>
      <protection/>
    </xf>
    <xf numFmtId="185" fontId="14" fillId="0" borderId="1">
      <alignment vertical="center"/>
      <protection/>
    </xf>
    <xf numFmtId="3" fontId="14" fillId="0" borderId="1" applyNumberFormat="0">
      <alignment vertical="center"/>
      <protection/>
    </xf>
    <xf numFmtId="183" fontId="12" fillId="26" borderId="1" applyNumberFormat="0">
      <alignment vertical="center"/>
      <protection/>
    </xf>
    <xf numFmtId="184" fontId="0" fillId="0" borderId="0">
      <alignment/>
      <protection/>
    </xf>
    <xf numFmtId="186" fontId="0" fillId="0" borderId="0">
      <alignment/>
      <protection/>
    </xf>
    <xf numFmtId="187" fontId="0" fillId="0" borderId="0">
      <alignment/>
      <protection/>
    </xf>
    <xf numFmtId="184" fontId="0" fillId="0" borderId="3">
      <alignment/>
      <protection/>
    </xf>
    <xf numFmtId="186" fontId="0" fillId="0" borderId="3">
      <alignment/>
      <protection/>
    </xf>
    <xf numFmtId="187" fontId="0" fillId="0" borderId="3">
      <alignment/>
      <protection/>
    </xf>
    <xf numFmtId="188" fontId="0" fillId="0" borderId="0">
      <alignment/>
      <protection/>
    </xf>
    <xf numFmtId="0" fontId="12" fillId="0" borderId="0" applyFill="0" applyBorder="0" applyAlignment="0">
      <protection/>
    </xf>
    <xf numFmtId="189" fontId="0" fillId="0" borderId="0">
      <alignment/>
      <protection/>
    </xf>
    <xf numFmtId="190" fontId="0" fillId="0" borderId="0">
      <alignment/>
      <protection/>
    </xf>
    <xf numFmtId="188" fontId="0" fillId="0" borderId="3">
      <alignment/>
      <protection/>
    </xf>
    <xf numFmtId="189" fontId="0" fillId="0" borderId="3">
      <alignment/>
      <protection/>
    </xf>
    <xf numFmtId="190" fontId="0" fillId="0" borderId="3">
      <alignment/>
      <protection/>
    </xf>
    <xf numFmtId="191" fontId="0" fillId="0" borderId="0">
      <alignment horizontal="right"/>
      <protection locked="0"/>
    </xf>
    <xf numFmtId="192" fontId="0" fillId="0" borderId="0">
      <alignment horizontal="right"/>
      <protection locked="0"/>
    </xf>
    <xf numFmtId="0" fontId="0" fillId="32" borderId="2">
      <alignment horizontal="left" wrapText="1"/>
      <protection locked="0"/>
    </xf>
    <xf numFmtId="193" fontId="0" fillId="0" borderId="0">
      <alignment/>
      <protection/>
    </xf>
    <xf numFmtId="194" fontId="0" fillId="0" borderId="0">
      <alignment/>
      <protection/>
    </xf>
    <xf numFmtId="195" fontId="0" fillId="0" borderId="0">
      <alignment/>
      <protection/>
    </xf>
    <xf numFmtId="193" fontId="0" fillId="0" borderId="3">
      <alignment/>
      <protection/>
    </xf>
    <xf numFmtId="194" fontId="0" fillId="0" borderId="3">
      <alignment/>
      <protection/>
    </xf>
    <xf numFmtId="195" fontId="0" fillId="0" borderId="3">
      <alignment/>
      <protection/>
    </xf>
    <xf numFmtId="3" fontId="12" fillId="27" borderId="0">
      <alignment/>
      <protection/>
    </xf>
    <xf numFmtId="183" fontId="14" fillId="32" borderId="1" applyNumberFormat="0">
      <alignment vertical="center"/>
      <protection/>
    </xf>
    <xf numFmtId="167" fontId="0" fillId="0" borderId="4" applyAlignment="0">
      <protection/>
    </xf>
    <xf numFmtId="167" fontId="0" fillId="0" borderId="5">
      <alignment vertical="center"/>
      <protection/>
    </xf>
    <xf numFmtId="167" fontId="0" fillId="0" borderId="6">
      <alignment vertical="center"/>
      <protection/>
    </xf>
    <xf numFmtId="171" fontId="5" fillId="0" borderId="7">
      <alignment vertical="center"/>
      <protection/>
    </xf>
    <xf numFmtId="167" fontId="0" fillId="0" borderId="8">
      <alignment vertical="center"/>
      <protection/>
    </xf>
    <xf numFmtId="167" fontId="5" fillId="0" borderId="9">
      <alignment vertical="center"/>
      <protection/>
    </xf>
    <xf numFmtId="170" fontId="17" fillId="0" borderId="4">
      <alignment vertical="top" wrapText="1"/>
      <protection/>
    </xf>
    <xf numFmtId="167" fontId="0" fillId="0" borderId="10">
      <alignment vertical="center"/>
      <protection/>
    </xf>
    <xf numFmtId="174" fontId="38" fillId="0" borderId="0">
      <alignment/>
      <protection/>
    </xf>
    <xf numFmtId="165" fontId="118" fillId="0" borderId="0" applyNumberFormat="0" applyAlignment="0">
      <protection/>
    </xf>
    <xf numFmtId="165" fontId="119" fillId="0" borderId="0" applyNumberFormat="0" applyAlignment="0">
      <protection/>
    </xf>
    <xf numFmtId="165" fontId="119" fillId="0" borderId="0" applyNumberFormat="0" applyAlignment="0">
      <protection/>
    </xf>
    <xf numFmtId="0" fontId="24" fillId="0" borderId="0">
      <alignment horizontal="right" vertical="center"/>
      <protection/>
    </xf>
    <xf numFmtId="174" fontId="15" fillId="33" borderId="0">
      <alignment vertical="center"/>
      <protection/>
    </xf>
    <xf numFmtId="43" fontId="0" fillId="0" borderId="0" applyFont="0" applyFill="0" applyBorder="0" applyAlignment="0" applyProtection="0"/>
    <xf numFmtId="196" fontId="39" fillId="0" borderId="0">
      <alignment/>
      <protection/>
    </xf>
    <xf numFmtId="196" fontId="39" fillId="0" borderId="0">
      <alignment/>
      <protection/>
    </xf>
    <xf numFmtId="196" fontId="39" fillId="0" borderId="0">
      <alignment/>
      <protection/>
    </xf>
    <xf numFmtId="196" fontId="39" fillId="0" borderId="0">
      <alignment/>
      <protection/>
    </xf>
    <xf numFmtId="196" fontId="39" fillId="0" borderId="0">
      <alignment/>
      <protection/>
    </xf>
    <xf numFmtId="196" fontId="39" fillId="0" borderId="0">
      <alignment/>
      <protection/>
    </xf>
    <xf numFmtId="196" fontId="39" fillId="0" borderId="0">
      <alignment/>
      <protection/>
    </xf>
    <xf numFmtId="196" fontId="39" fillId="0" borderId="0">
      <alignment/>
      <protection/>
    </xf>
    <xf numFmtId="197" fontId="40" fillId="0" borderId="0">
      <alignment/>
      <protection/>
    </xf>
    <xf numFmtId="198" fontId="41" fillId="0" borderId="0" applyFont="0" applyFill="0" applyBorder="0" applyAlignment="0" applyProtection="0"/>
    <xf numFmtId="199" fontId="41" fillId="0" borderId="0" applyFont="0" applyFill="0" applyBorder="0" applyAlignment="0" applyProtection="0"/>
    <xf numFmtId="176" fontId="4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6" fillId="0" borderId="0" applyFont="0" applyFill="0" applyBorder="0" applyAlignment="0" applyProtection="0"/>
    <xf numFmtId="43" fontId="12" fillId="0" borderId="0" applyFont="0" applyFill="0" applyBorder="0" applyAlignment="0" applyProtection="0"/>
    <xf numFmtId="0" fontId="42" fillId="0" borderId="0" applyNumberFormat="0" applyAlignment="0">
      <protection/>
    </xf>
    <xf numFmtId="44" fontId="0" fillId="0" borderId="0" applyFont="0" applyFill="0" applyBorder="0" applyAlignment="0" applyProtection="0"/>
    <xf numFmtId="200" fontId="4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01" fontId="12" fillId="0" borderId="0" applyFill="0" applyBorder="0" applyProtection="0">
      <alignment vertical="center"/>
    </xf>
    <xf numFmtId="202" fontId="12" fillId="0" borderId="0" applyFill="0" applyBorder="0" applyProtection="0">
      <alignment vertical="center"/>
    </xf>
    <xf numFmtId="203" fontId="12" fillId="0" borderId="0" applyFill="0" applyBorder="0" applyProtection="0">
      <alignment vertical="center"/>
    </xf>
    <xf numFmtId="204" fontId="7" fillId="0" borderId="0" applyFont="0" applyFill="0" applyBorder="0">
      <alignment horizontal="right" vertical="center"/>
      <protection/>
    </xf>
    <xf numFmtId="184" fontId="0" fillId="27" borderId="2">
      <alignment/>
      <protection locked="0"/>
    </xf>
    <xf numFmtId="186" fontId="0" fillId="27" borderId="2">
      <alignment/>
      <protection locked="0"/>
    </xf>
    <xf numFmtId="187" fontId="0" fillId="27" borderId="2">
      <alignment/>
      <protection locked="0"/>
    </xf>
    <xf numFmtId="188" fontId="0" fillId="27" borderId="2">
      <alignment/>
      <protection locked="0"/>
    </xf>
    <xf numFmtId="189" fontId="0" fillId="27" borderId="2">
      <alignment/>
      <protection locked="0"/>
    </xf>
    <xf numFmtId="190" fontId="0" fillId="27" borderId="2">
      <alignment/>
      <protection locked="0"/>
    </xf>
    <xf numFmtId="191" fontId="0" fillId="34" borderId="2">
      <alignment horizontal="right"/>
      <protection locked="0"/>
    </xf>
    <xf numFmtId="192" fontId="0" fillId="34" borderId="2">
      <alignment horizontal="right"/>
      <protection locked="0"/>
    </xf>
    <xf numFmtId="0" fontId="0" fillId="32" borderId="2">
      <alignment horizontal="left"/>
      <protection locked="0"/>
    </xf>
    <xf numFmtId="49" fontId="0" fillId="35" borderId="2">
      <alignment horizontal="left" vertical="top" wrapText="1"/>
      <protection locked="0"/>
    </xf>
    <xf numFmtId="193" fontId="0" fillId="27" borderId="2">
      <alignment/>
      <protection locked="0"/>
    </xf>
    <xf numFmtId="194" fontId="0" fillId="27" borderId="2">
      <alignment/>
      <protection locked="0"/>
    </xf>
    <xf numFmtId="195" fontId="0" fillId="27" borderId="2">
      <alignment/>
      <protection locked="0"/>
    </xf>
    <xf numFmtId="49" fontId="0" fillId="35" borderId="2">
      <alignment horizontal="left"/>
      <protection locked="0"/>
    </xf>
    <xf numFmtId="205" fontId="0" fillId="27" borderId="2">
      <alignment horizontal="left" indent="1"/>
      <protection locked="0"/>
    </xf>
    <xf numFmtId="176" fontId="43" fillId="28" borderId="2" applyBorder="0" applyAlignment="0">
      <protection locked="0"/>
    </xf>
    <xf numFmtId="172" fontId="19" fillId="0" borderId="0" applyFill="0" applyBorder="0" applyAlignment="0" applyProtection="0"/>
    <xf numFmtId="206" fontId="41" fillId="0" borderId="0" applyFont="0" applyFill="0" applyBorder="0" applyAlignment="0" applyProtection="0"/>
    <xf numFmtId="0" fontId="12" fillId="0" borderId="11">
      <alignment wrapText="1"/>
      <protection/>
    </xf>
    <xf numFmtId="207" fontId="41" fillId="0" borderId="12" applyNumberFormat="0" applyFont="0" applyFill="0" applyAlignment="0" applyProtection="0"/>
    <xf numFmtId="0" fontId="12" fillId="0" borderId="0" applyNumberFormat="0" applyAlignment="0">
      <protection/>
    </xf>
    <xf numFmtId="0" fontId="7" fillId="36" borderId="13">
      <alignment/>
      <protection/>
    </xf>
    <xf numFmtId="0" fontId="7" fillId="36" borderId="13">
      <alignment/>
      <protection/>
    </xf>
    <xf numFmtId="176" fontId="12" fillId="0" borderId="0" applyFont="0" applyFill="0" applyBorder="0" applyAlignment="0" applyProtection="0"/>
    <xf numFmtId="0" fontId="12" fillId="37" borderId="14" applyNumberFormat="0">
      <alignment vertical="center"/>
      <protection/>
    </xf>
    <xf numFmtId="0" fontId="14" fillId="38" borderId="0">
      <alignment vertical="center"/>
      <protection/>
    </xf>
    <xf numFmtId="0" fontId="12" fillId="37" borderId="14" applyNumberFormat="0">
      <alignment vertical="center"/>
      <protection/>
    </xf>
    <xf numFmtId="0" fontId="14" fillId="38" borderId="15" applyNumberFormat="0">
      <alignment vertical="center"/>
      <protection/>
    </xf>
    <xf numFmtId="0" fontId="120"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167" fontId="0" fillId="39" borderId="16">
      <alignment vertical="center"/>
      <protection/>
    </xf>
    <xf numFmtId="0" fontId="0" fillId="40" borderId="17">
      <alignment vertical="center"/>
      <protection/>
    </xf>
    <xf numFmtId="0" fontId="12" fillId="31" borderId="18" applyNumberFormat="0">
      <alignment vertical="center"/>
      <protection/>
    </xf>
    <xf numFmtId="185" fontId="14" fillId="31" borderId="0" applyNumberFormat="0">
      <alignment vertical="center"/>
      <protection/>
    </xf>
    <xf numFmtId="0" fontId="12" fillId="31" borderId="18" applyNumberFormat="0">
      <alignment vertical="center"/>
      <protection/>
    </xf>
    <xf numFmtId="185" fontId="14" fillId="31" borderId="0" applyNumberFormat="0">
      <alignment vertical="center"/>
      <protection/>
    </xf>
    <xf numFmtId="0" fontId="14" fillId="31" borderId="18" applyNumberFormat="0">
      <alignment vertical="center"/>
      <protection/>
    </xf>
    <xf numFmtId="0" fontId="44" fillId="41" borderId="0" applyNumberFormat="0" applyFill="0" applyBorder="0" applyAlignment="0">
      <protection/>
    </xf>
    <xf numFmtId="176" fontId="45" fillId="0" borderId="0" applyFill="0" applyBorder="0" applyProtection="0">
      <alignment horizontal="left"/>
    </xf>
    <xf numFmtId="185" fontId="14" fillId="0" borderId="0">
      <alignment vertical="center"/>
      <protection locked="0"/>
    </xf>
    <xf numFmtId="185" fontId="14" fillId="0" borderId="0">
      <alignment vertical="center"/>
      <protection locked="0"/>
    </xf>
    <xf numFmtId="208" fontId="14" fillId="0" borderId="0">
      <alignment vertical="center"/>
      <protection locked="0"/>
    </xf>
    <xf numFmtId="183" fontId="14" fillId="0" borderId="19">
      <alignment vertical="center"/>
      <protection/>
    </xf>
    <xf numFmtId="38" fontId="7" fillId="31" borderId="0" applyNumberFormat="0" applyBorder="0" applyAlignment="0" applyProtection="0"/>
    <xf numFmtId="0" fontId="46" fillId="31" borderId="20" applyNumberFormat="0">
      <alignment vertical="center"/>
      <protection/>
    </xf>
    <xf numFmtId="185" fontId="47" fillId="42" borderId="0" applyNumberFormat="0">
      <alignment vertical="center"/>
      <protection/>
    </xf>
    <xf numFmtId="0" fontId="47" fillId="42" borderId="20" applyNumberFormat="0">
      <alignment vertical="center"/>
      <protection/>
    </xf>
    <xf numFmtId="0" fontId="6" fillId="43" borderId="0" applyNumberFormat="0">
      <alignment vertical="center"/>
      <protection/>
    </xf>
    <xf numFmtId="0" fontId="6" fillId="0" borderId="0" applyNumberFormat="0">
      <alignment vertical="center"/>
      <protection/>
    </xf>
    <xf numFmtId="0" fontId="6" fillId="43" borderId="0" applyNumberFormat="0">
      <alignment vertical="center"/>
      <protection/>
    </xf>
    <xf numFmtId="0" fontId="6" fillId="43" borderId="0" applyNumberFormat="0">
      <alignment vertical="center"/>
      <protection/>
    </xf>
    <xf numFmtId="0" fontId="6" fillId="0" borderId="0" applyNumberFormat="0">
      <alignment vertical="center"/>
      <protection/>
    </xf>
    <xf numFmtId="0" fontId="3"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209" fontId="41" fillId="0" borderId="0" applyFont="0" applyFill="0" applyBorder="0" applyAlignment="0" applyProtection="0"/>
    <xf numFmtId="176" fontId="48" fillId="0" borderId="0" applyProtection="0">
      <alignment horizontal="right"/>
    </xf>
    <xf numFmtId="0" fontId="2" fillId="0" borderId="21" applyNumberFormat="0" applyAlignment="0" applyProtection="0"/>
    <xf numFmtId="0" fontId="2" fillId="0" borderId="22">
      <alignment horizontal="left" vertical="center"/>
      <protection/>
    </xf>
    <xf numFmtId="0" fontId="122" fillId="0" borderId="23" applyNumberFormat="0" applyFill="0" applyAlignment="0" applyProtection="0"/>
    <xf numFmtId="0" fontId="123" fillId="0" borderId="24" applyNumberFormat="0" applyFill="0" applyAlignment="0" applyProtection="0"/>
    <xf numFmtId="0" fontId="122" fillId="0" borderId="23" applyNumberFormat="0" applyFill="0" applyAlignment="0" applyProtection="0"/>
    <xf numFmtId="0" fontId="122" fillId="0" borderId="23" applyNumberFormat="0" applyFill="0" applyAlignment="0" applyProtection="0"/>
    <xf numFmtId="0" fontId="123" fillId="0" borderId="24" applyNumberFormat="0" applyFill="0" applyAlignment="0" applyProtection="0"/>
    <xf numFmtId="0" fontId="124" fillId="0" borderId="25" applyNumberFormat="0" applyFill="0" applyAlignment="0" applyProtection="0"/>
    <xf numFmtId="0" fontId="125" fillId="0" borderId="25" applyNumberFormat="0" applyFill="0" applyAlignment="0" applyProtection="0"/>
    <xf numFmtId="0" fontId="125" fillId="0" borderId="25" applyNumberFormat="0" applyFill="0" applyAlignment="0" applyProtection="0"/>
    <xf numFmtId="0" fontId="126"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0" fillId="36" borderId="0" applyNumberFormat="0" applyFont="0" applyBorder="0" applyAlignment="0" applyProtection="0"/>
    <xf numFmtId="167" fontId="0" fillId="0" borderId="27" applyAlignment="0">
      <protection/>
    </xf>
    <xf numFmtId="10" fontId="7" fillId="28" borderId="13" applyNumberFormat="0" applyBorder="0" applyAlignment="0" applyProtection="0"/>
    <xf numFmtId="10" fontId="7" fillId="28" borderId="13" applyNumberFormat="0" applyBorder="0" applyAlignment="0" applyProtection="0"/>
    <xf numFmtId="183" fontId="26" fillId="27" borderId="28" applyNumberFormat="0">
      <alignment vertical="center"/>
      <protection locked="0"/>
    </xf>
    <xf numFmtId="43" fontId="14" fillId="36" borderId="0" applyNumberFormat="0">
      <alignment vertical="center"/>
      <protection locked="0"/>
    </xf>
    <xf numFmtId="183" fontId="14" fillId="36" borderId="28" applyNumberFormat="0">
      <alignment vertical="center"/>
      <protection locked="0"/>
    </xf>
    <xf numFmtId="0" fontId="26" fillId="44" borderId="28" applyNumberFormat="0">
      <alignment vertical="center"/>
      <protection locked="0"/>
    </xf>
    <xf numFmtId="0" fontId="14" fillId="26" borderId="0" applyNumberFormat="0">
      <alignment vertical="center"/>
      <protection locked="0"/>
    </xf>
    <xf numFmtId="0" fontId="14" fillId="26" borderId="28" applyNumberFormat="0">
      <alignment vertical="center"/>
      <protection locked="0"/>
    </xf>
    <xf numFmtId="0" fontId="0" fillId="0" borderId="29" applyNumberFormat="0" applyAlignment="0">
      <protection/>
    </xf>
    <xf numFmtId="0" fontId="0" fillId="0" borderId="30" applyNumberFormat="0" applyAlignment="0">
      <protection locked="0"/>
    </xf>
    <xf numFmtId="167" fontId="0" fillId="5" borderId="27" applyAlignment="0">
      <protection locked="0"/>
    </xf>
    <xf numFmtId="167" fontId="0" fillId="5" borderId="27" applyAlignment="0">
      <protection locked="0"/>
    </xf>
    <xf numFmtId="170" fontId="18" fillId="0" borderId="8" applyAlignment="0">
      <protection locked="0"/>
    </xf>
    <xf numFmtId="167" fontId="0" fillId="45" borderId="29" applyAlignment="0">
      <protection locked="0"/>
    </xf>
    <xf numFmtId="170" fontId="17" fillId="0" borderId="8">
      <alignment horizontal="left" vertical="center" indent="1"/>
      <protection/>
    </xf>
    <xf numFmtId="0" fontId="0" fillId="0" borderId="27" applyNumberFormat="0" applyAlignment="0">
      <protection locked="0"/>
    </xf>
    <xf numFmtId="0" fontId="0" fillId="0" borderId="31" applyNumberFormat="0" applyAlignment="0">
      <protection locked="0"/>
    </xf>
    <xf numFmtId="0" fontId="0" fillId="0" borderId="31" applyNumberFormat="0" applyAlignment="0">
      <protection locked="0"/>
    </xf>
    <xf numFmtId="167" fontId="21" fillId="0" borderId="10" applyAlignment="0">
      <protection locked="0"/>
    </xf>
    <xf numFmtId="167" fontId="0" fillId="5" borderId="32">
      <alignment vertical="center"/>
      <protection/>
    </xf>
    <xf numFmtId="168" fontId="0" fillId="0" borderId="29">
      <alignment vertical="center"/>
      <protection/>
    </xf>
    <xf numFmtId="1" fontId="12" fillId="0" borderId="0">
      <alignment/>
      <protection/>
    </xf>
    <xf numFmtId="0" fontId="12" fillId="0" borderId="0" applyFont="0" applyFill="0" applyBorder="0" applyAlignment="0" applyProtection="0"/>
    <xf numFmtId="43" fontId="7" fillId="0" borderId="0" applyFont="0" applyFill="0" applyBorder="0" applyAlignment="0" applyProtection="0"/>
    <xf numFmtId="38" fontId="49" fillId="0" borderId="0">
      <alignment/>
      <protection/>
    </xf>
    <xf numFmtId="38" fontId="50" fillId="0" borderId="0">
      <alignment/>
      <protection/>
    </xf>
    <xf numFmtId="38" fontId="51" fillId="0" borderId="0">
      <alignment/>
      <protection/>
    </xf>
    <xf numFmtId="38" fontId="52" fillId="0" borderId="0">
      <alignment/>
      <protection/>
    </xf>
    <xf numFmtId="0" fontId="53" fillId="0" borderId="0">
      <alignment/>
      <protection/>
    </xf>
    <xf numFmtId="0" fontId="53" fillId="0" borderId="0">
      <alignment/>
      <protection/>
    </xf>
    <xf numFmtId="173" fontId="0" fillId="0" borderId="10">
      <alignment horizontal="left" vertical="center" indent="1"/>
      <protection/>
    </xf>
    <xf numFmtId="0" fontId="5" fillId="0" borderId="9" applyNumberFormat="0">
      <alignment horizontal="left" vertical="center"/>
      <protection/>
    </xf>
    <xf numFmtId="0" fontId="0" fillId="0" borderId="0">
      <alignment/>
      <protection/>
    </xf>
    <xf numFmtId="0" fontId="54" fillId="0" borderId="0">
      <alignment/>
      <protection/>
    </xf>
    <xf numFmtId="0" fontId="55" fillId="0" borderId="0">
      <alignment horizontal="center"/>
      <protection/>
    </xf>
    <xf numFmtId="0" fontId="43" fillId="0" borderId="0" applyNumberFormat="0" applyFont="0" applyFill="0" applyBorder="0" applyProtection="0">
      <alignment horizontal="left" vertical="center"/>
    </xf>
    <xf numFmtId="176" fontId="31" fillId="0" borderId="0">
      <alignment/>
      <protection/>
    </xf>
    <xf numFmtId="3" fontId="56" fillId="0" borderId="0">
      <alignment/>
      <protection/>
    </xf>
    <xf numFmtId="0" fontId="128" fillId="0" borderId="33" applyNumberFormat="0" applyFill="0" applyAlignment="0" applyProtection="0"/>
    <xf numFmtId="183" fontId="12" fillId="0" borderId="0" applyFont="0" applyFill="0" applyBorder="0" applyAlignment="0" applyProtection="0"/>
    <xf numFmtId="176" fontId="43" fillId="0" borderId="0">
      <alignment/>
      <protection/>
    </xf>
    <xf numFmtId="0" fontId="57" fillId="0" borderId="0" applyNumberFormat="0" applyFill="0" applyBorder="0" applyProtection="0">
      <alignment horizontal="left" vertical="center"/>
    </xf>
    <xf numFmtId="4" fontId="31" fillId="0" borderId="0" applyFont="0" applyFill="0" applyBorder="0" applyAlignment="0" applyProtection="0"/>
    <xf numFmtId="210" fontId="33" fillId="0" borderId="0" applyFont="0" applyFill="0" applyBorder="0" applyAlignment="0" applyProtection="0"/>
    <xf numFmtId="211" fontId="33" fillId="0" borderId="0" applyFont="0" applyFill="0" applyBorder="0" applyAlignment="0" applyProtection="0"/>
    <xf numFmtId="167" fontId="0" fillId="46" borderId="34">
      <alignment vertical="center"/>
      <protection/>
    </xf>
    <xf numFmtId="170" fontId="0" fillId="0" borderId="35">
      <alignment vertical="center"/>
      <protection/>
    </xf>
    <xf numFmtId="167" fontId="5" fillId="0" borderId="36">
      <alignment vertical="center"/>
      <protection/>
    </xf>
    <xf numFmtId="212" fontId="33" fillId="0" borderId="0" applyFont="0" applyFill="0" applyBorder="0" applyAlignment="0" applyProtection="0"/>
    <xf numFmtId="213" fontId="33" fillId="0" borderId="0" applyFont="0" applyFill="0" applyBorder="0" applyAlignment="0" applyProtection="0"/>
    <xf numFmtId="214" fontId="41" fillId="0" borderId="0" applyFont="0" applyFill="0" applyBorder="0" applyAlignment="0" applyProtection="0"/>
    <xf numFmtId="0" fontId="8" fillId="0" borderId="0" applyNumberFormat="0" applyAlignment="0">
      <protection/>
    </xf>
    <xf numFmtId="0" fontId="26" fillId="26" borderId="37" applyNumberFormat="0" applyFont="0" applyFill="0" applyAlignment="0" applyProtection="0"/>
    <xf numFmtId="0" fontId="11" fillId="0" borderId="0" applyNumberFormat="0" applyBorder="0">
      <alignment horizontal="left" vertical="top"/>
      <protection/>
    </xf>
    <xf numFmtId="0" fontId="58" fillId="26" borderId="37" applyNumberFormat="0" applyFill="0" applyAlignment="0" applyProtection="0"/>
    <xf numFmtId="37" fontId="59" fillId="0" borderId="0">
      <alignment/>
      <protection/>
    </xf>
    <xf numFmtId="0" fontId="60" fillId="0" borderId="0">
      <alignment/>
      <protection/>
    </xf>
    <xf numFmtId="215" fontId="32" fillId="0" borderId="0">
      <alignment/>
      <protection/>
    </xf>
    <xf numFmtId="37" fontId="43" fillId="0" borderId="0" applyAlignment="0">
      <protection/>
    </xf>
    <xf numFmtId="0" fontId="116" fillId="0" borderId="0">
      <alignment/>
      <protection/>
    </xf>
    <xf numFmtId="0" fontId="12" fillId="0" borderId="0">
      <alignment/>
      <protection/>
    </xf>
    <xf numFmtId="0" fontId="12" fillId="0" borderId="0">
      <alignment/>
      <protection/>
    </xf>
    <xf numFmtId="0" fontId="12" fillId="0" borderId="0">
      <alignment/>
      <protection/>
    </xf>
    <xf numFmtId="0" fontId="116" fillId="0" borderId="0">
      <alignment/>
      <protection/>
    </xf>
    <xf numFmtId="0" fontId="12" fillId="0" borderId="0">
      <alignment/>
      <protection/>
    </xf>
    <xf numFmtId="0" fontId="1" fillId="0" borderId="0">
      <alignment/>
      <protection/>
    </xf>
    <xf numFmtId="0" fontId="116" fillId="0" borderId="0">
      <alignment/>
      <protection/>
    </xf>
    <xf numFmtId="0" fontId="116" fillId="0" borderId="0">
      <alignment/>
      <protection/>
    </xf>
    <xf numFmtId="0" fontId="12" fillId="0" borderId="0">
      <alignment/>
      <protection/>
    </xf>
    <xf numFmtId="0" fontId="116" fillId="0" borderId="0">
      <alignment/>
      <protection/>
    </xf>
    <xf numFmtId="0" fontId="12" fillId="0" borderId="0">
      <alignment/>
      <protection/>
    </xf>
    <xf numFmtId="0" fontId="12" fillId="0" borderId="0">
      <alignment/>
      <protection/>
    </xf>
    <xf numFmtId="0" fontId="12" fillId="0" borderId="0">
      <alignment/>
      <protection/>
    </xf>
    <xf numFmtId="0" fontId="116" fillId="0" borderId="0">
      <alignment/>
      <protection/>
    </xf>
    <xf numFmtId="0" fontId="116" fillId="0" borderId="0">
      <alignment/>
      <protection/>
    </xf>
    <xf numFmtId="37" fontId="40" fillId="0" borderId="0" applyNumberFormat="0" applyFill="0" applyAlignment="0">
      <protection/>
    </xf>
    <xf numFmtId="0" fontId="12" fillId="0" borderId="0">
      <alignment/>
      <protection/>
    </xf>
    <xf numFmtId="0" fontId="30" fillId="0" borderId="0">
      <alignment/>
      <protection/>
    </xf>
    <xf numFmtId="0" fontId="7"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1" fillId="0" borderId="0" applyNumberFormat="0" applyFill="0" applyBorder="0" applyAlignment="0" applyProtection="0"/>
    <xf numFmtId="164" fontId="0" fillId="0" borderId="0" applyFont="0" applyFill="0" applyBorder="0" applyAlignment="0" applyProtection="0"/>
    <xf numFmtId="216" fontId="12" fillId="0" borderId="0" applyFill="0" applyBorder="0" applyProtection="0">
      <alignment vertical="center"/>
    </xf>
    <xf numFmtId="0" fontId="7" fillId="0" borderId="0" applyFill="0" applyBorder="0" applyAlignment="0" applyProtection="0"/>
    <xf numFmtId="0" fontId="0" fillId="47" borderId="0" applyNumberFormat="0" applyFont="0" applyBorder="0" applyAlignment="0" applyProtection="0"/>
    <xf numFmtId="0" fontId="0" fillId="48" borderId="38" applyNumberFormat="0" applyFont="0" applyAlignment="0" applyProtection="0"/>
    <xf numFmtId="167" fontId="0" fillId="49" borderId="34">
      <alignment vertical="center"/>
      <protection/>
    </xf>
    <xf numFmtId="1" fontId="61" fillId="0" borderId="0" applyProtection="0">
      <alignment horizontal="right" vertical="center"/>
    </xf>
    <xf numFmtId="9" fontId="0" fillId="0" borderId="0" applyFont="0" applyFill="0" applyBorder="0" applyAlignment="0" applyProtection="0"/>
    <xf numFmtId="10"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6" fontId="0" fillId="0" borderId="0" applyFont="0" applyFill="0" applyBorder="0" applyAlignment="0" applyProtection="0"/>
    <xf numFmtId="0" fontId="7" fillId="31" borderId="13">
      <alignment/>
      <protection/>
    </xf>
    <xf numFmtId="0" fontId="7" fillId="31" borderId="13">
      <alignment/>
      <protection/>
    </xf>
    <xf numFmtId="0" fontId="32" fillId="0" borderId="0" applyNumberFormat="0" applyFont="0" applyFill="0" applyBorder="0" applyAlignment="0" applyProtection="0"/>
    <xf numFmtId="0" fontId="0" fillId="50" borderId="0" applyNumberFormat="0" applyFont="0" applyBorder="0" applyAlignment="0" applyProtection="0"/>
    <xf numFmtId="0" fontId="27" fillId="0" borderId="0">
      <alignment horizontal="center" shrinkToFit="1"/>
      <protection/>
    </xf>
    <xf numFmtId="0" fontId="12" fillId="0" borderId="0" applyNumberFormat="0" applyFill="0" applyBorder="0" applyAlignment="0" applyProtection="0"/>
    <xf numFmtId="0" fontId="5" fillId="0" borderId="0" applyNumberFormat="0" applyFill="0" applyBorder="0">
      <alignment horizontal="left" vertical="center" wrapText="1"/>
      <protection/>
    </xf>
    <xf numFmtId="0" fontId="0" fillId="0" borderId="0" applyNumberFormat="0" applyFill="0" applyBorder="0">
      <alignment horizontal="left" vertical="center" wrapText="1" indent="1"/>
      <protection/>
    </xf>
    <xf numFmtId="0" fontId="12" fillId="0" borderId="0" applyFill="0" applyBorder="0" applyProtection="0">
      <alignment horizontal="centerContinuous" vertical="top"/>
    </xf>
    <xf numFmtId="217" fontId="62" fillId="0" borderId="0" applyNumberFormat="0" applyFont="0" applyBorder="0">
      <alignment horizontal="left"/>
      <protection/>
    </xf>
    <xf numFmtId="0" fontId="11" fillId="0" borderId="0" applyNumberFormat="0" applyFill="0" applyProtection="0">
      <alignment horizontal="left" vertical="center"/>
    </xf>
    <xf numFmtId="176" fontId="12" fillId="0" borderId="0">
      <alignment/>
      <protection/>
    </xf>
    <xf numFmtId="176" fontId="12" fillId="0" borderId="0">
      <alignment/>
      <protection/>
    </xf>
    <xf numFmtId="197" fontId="43" fillId="33" borderId="0">
      <alignment/>
      <protection/>
    </xf>
    <xf numFmtId="0" fontId="12" fillId="0" borderId="0">
      <alignment/>
      <protection/>
    </xf>
    <xf numFmtId="3" fontId="15" fillId="0" borderId="0" applyNumberFormat="0" applyFill="0" applyBorder="0" applyAlignment="0" applyProtection="0"/>
    <xf numFmtId="40" fontId="12" fillId="0" borderId="0" applyBorder="0">
      <alignment horizontal="right"/>
      <protection/>
    </xf>
    <xf numFmtId="183" fontId="13" fillId="0" borderId="39">
      <alignment vertical="center"/>
      <protection/>
    </xf>
    <xf numFmtId="40" fontId="12" fillId="0" borderId="0" applyBorder="0">
      <alignment horizontal="right"/>
      <protection/>
    </xf>
    <xf numFmtId="183" fontId="13" fillId="0" borderId="39">
      <alignment vertical="center"/>
      <protection/>
    </xf>
    <xf numFmtId="40" fontId="12" fillId="0" borderId="0" applyBorder="0">
      <alignment horizontal="right"/>
      <protection/>
    </xf>
    <xf numFmtId="0" fontId="16" fillId="31" borderId="13">
      <alignment/>
      <protection locked="0"/>
    </xf>
    <xf numFmtId="176" fontId="63" fillId="0" borderId="0" applyBorder="0" applyProtection="0">
      <alignment vertical="center"/>
    </xf>
    <xf numFmtId="207" fontId="63" fillId="0" borderId="40" applyBorder="0" applyProtection="0">
      <alignment horizontal="right" vertical="center"/>
    </xf>
    <xf numFmtId="207" fontId="63" fillId="0" borderId="40" applyBorder="0" applyProtection="0">
      <alignment horizontal="right" vertical="center"/>
    </xf>
    <xf numFmtId="176" fontId="64" fillId="51" borderId="0" applyBorder="0" applyProtection="0">
      <alignment horizontal="centerContinuous" vertical="center"/>
    </xf>
    <xf numFmtId="176" fontId="64" fillId="52" borderId="40" applyBorder="0" applyProtection="0">
      <alignment horizontal="centerContinuous" vertical="center"/>
    </xf>
    <xf numFmtId="176" fontId="64" fillId="52" borderId="40" applyBorder="0" applyProtection="0">
      <alignment horizontal="centerContinuous" vertical="center"/>
    </xf>
    <xf numFmtId="176" fontId="65" fillId="0" borderId="0" applyFill="0" applyBorder="0" applyProtection="0">
      <alignment horizontal="left"/>
    </xf>
    <xf numFmtId="176" fontId="45" fillId="0" borderId="41" applyFill="0" applyBorder="0" applyProtection="0">
      <alignment horizontal="left" vertical="top"/>
    </xf>
    <xf numFmtId="49" fontId="0" fillId="0" borderId="0" applyFont="0" applyFill="0" applyBorder="0" applyAlignment="0" applyProtection="0"/>
    <xf numFmtId="0" fontId="66" fillId="0" borderId="0">
      <alignment horizontal="center"/>
      <protection/>
    </xf>
    <xf numFmtId="15" fontId="66" fillId="0" borderId="0">
      <alignment horizontal="center"/>
      <protection/>
    </xf>
    <xf numFmtId="183" fontId="67" fillId="53" borderId="0" applyNumberFormat="0">
      <alignment vertical="center"/>
      <protection/>
    </xf>
    <xf numFmtId="183" fontId="68" fillId="26" borderId="0" applyNumberFormat="0">
      <alignment vertical="center"/>
      <protection/>
    </xf>
    <xf numFmtId="183" fontId="4" fillId="0" borderId="0" applyNumberFormat="0">
      <alignment vertical="center"/>
      <protection/>
    </xf>
    <xf numFmtId="183" fontId="13" fillId="0" borderId="0" applyNumberFormat="0">
      <alignment vertical="center"/>
      <protection/>
    </xf>
    <xf numFmtId="183" fontId="13" fillId="0" borderId="42">
      <alignment vertical="center"/>
      <protection/>
    </xf>
    <xf numFmtId="183" fontId="13" fillId="0" borderId="39">
      <alignment vertical="center"/>
      <protection/>
    </xf>
    <xf numFmtId="0" fontId="0" fillId="0" borderId="0" applyProtection="0">
      <alignment vertical="center"/>
    </xf>
    <xf numFmtId="0" fontId="12" fillId="0" borderId="0">
      <alignment horizontal="center"/>
      <protection/>
    </xf>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0" fillId="0" borderId="0" applyNumberFormat="0" applyFill="0" applyBorder="0" applyAlignment="0" applyProtection="0"/>
    <xf numFmtId="0" fontId="33" fillId="0" borderId="0" applyNumberFormat="0" applyFont="0" applyFill="0" applyBorder="0" applyProtection="0">
      <alignment horizontal="center" vertical="center" wrapText="1"/>
    </xf>
    <xf numFmtId="218" fontId="43" fillId="0" borderId="0">
      <alignment/>
      <protection/>
    </xf>
    <xf numFmtId="219" fontId="69" fillId="0" borderId="40" applyBorder="0" applyProtection="0">
      <alignment horizontal="right"/>
    </xf>
    <xf numFmtId="219" fontId="69" fillId="0" borderId="40" applyBorder="0" applyProtection="0">
      <alignment horizontal="right"/>
    </xf>
    <xf numFmtId="41" fontId="25" fillId="0" borderId="0" applyFont="0" applyFill="0" applyBorder="0" applyAlignment="0" applyProtection="0"/>
    <xf numFmtId="43" fontId="25" fillId="0" borderId="0" applyFont="0" applyFill="0" applyBorder="0" applyAlignment="0" applyProtection="0"/>
    <xf numFmtId="177" fontId="39" fillId="0" borderId="0" applyFont="0" applyFill="0" applyBorder="0" applyAlignment="0" applyProtection="0"/>
    <xf numFmtId="178" fontId="39"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176" fontId="39" fillId="0" borderId="0">
      <alignment/>
      <protection/>
    </xf>
    <xf numFmtId="0" fontId="39" fillId="0" borderId="0">
      <alignment/>
      <protection/>
    </xf>
    <xf numFmtId="177" fontId="12" fillId="0" borderId="0" applyFont="0" applyFill="0" applyBorder="0" applyAlignment="0" applyProtection="0"/>
  </cellStyleXfs>
  <cellXfs count="401">
    <xf numFmtId="0" fontId="0" fillId="0" borderId="0" xfId="0" applyAlignment="1">
      <alignment vertical="center"/>
    </xf>
    <xf numFmtId="0" fontId="0" fillId="0" borderId="0" xfId="0" applyFill="1" applyAlignment="1">
      <alignment vertical="center"/>
    </xf>
    <xf numFmtId="0" fontId="2" fillId="0" borderId="0" xfId="287" applyAlignment="1">
      <alignment/>
    </xf>
    <xf numFmtId="0" fontId="2" fillId="0" borderId="0" xfId="287" applyAlignment="1">
      <alignment vertical="center"/>
    </xf>
    <xf numFmtId="0" fontId="4" fillId="0" borderId="0" xfId="286" applyFill="1" applyAlignment="1">
      <alignment horizontal="left"/>
    </xf>
    <xf numFmtId="0" fontId="0" fillId="0" borderId="0" xfId="0" applyAlignment="1">
      <alignment horizontal="left" vertical="center" wrapText="1" indent="1"/>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10" fillId="0" borderId="0" xfId="0" applyFont="1" applyAlignment="1">
      <alignment vertical="center"/>
    </xf>
    <xf numFmtId="0" fontId="5" fillId="0" borderId="0" xfId="0" applyFont="1" applyAlignment="1">
      <alignment horizontal="left" vertical="center" wrapText="1" indent="1"/>
    </xf>
    <xf numFmtId="0" fontId="0" fillId="0" borderId="0" xfId="0" applyAlignment="1">
      <alignment vertical="center"/>
    </xf>
    <xf numFmtId="0" fontId="4" fillId="0" borderId="0" xfId="286" applyFont="1" applyFill="1" applyAlignment="1">
      <alignment horizontal="left"/>
    </xf>
    <xf numFmtId="0" fontId="0" fillId="0" borderId="0" xfId="0" applyFill="1" applyBorder="1" applyAlignment="1">
      <alignment vertical="center"/>
    </xf>
    <xf numFmtId="0" fontId="5" fillId="0" borderId="0" xfId="0" applyFont="1" applyAlignment="1">
      <alignment vertical="center"/>
    </xf>
    <xf numFmtId="0" fontId="5" fillId="0" borderId="0" xfId="0" applyFont="1" applyAlignment="1">
      <alignment vertical="center"/>
    </xf>
    <xf numFmtId="0" fontId="6" fillId="0" borderId="0" xfId="0" applyFont="1" applyAlignment="1">
      <alignment/>
    </xf>
    <xf numFmtId="0" fontId="6" fillId="0" borderId="0" xfId="0" applyFont="1" applyAlignment="1">
      <alignment horizontal="right"/>
    </xf>
    <xf numFmtId="0" fontId="0" fillId="0" borderId="0" xfId="0" applyBorder="1" applyAlignment="1">
      <alignment vertical="center"/>
    </xf>
    <xf numFmtId="0" fontId="0" fillId="0" borderId="0" xfId="371" applyFont="1">
      <alignment/>
      <protection/>
    </xf>
    <xf numFmtId="0" fontId="5" fillId="0" borderId="0" xfId="280" applyFont="1" applyFill="1">
      <alignment vertical="center"/>
      <protection/>
    </xf>
    <xf numFmtId="0" fontId="0" fillId="0" borderId="30" xfId="318" applyAlignment="1">
      <alignment vertical="center"/>
      <protection locked="0"/>
    </xf>
    <xf numFmtId="0" fontId="0" fillId="0" borderId="43" xfId="0" applyBorder="1" applyAlignment="1">
      <alignment vertical="center"/>
    </xf>
    <xf numFmtId="0" fontId="89" fillId="0" borderId="0" xfId="0" applyFont="1" applyBorder="1" applyAlignment="1">
      <alignment vertical="center"/>
    </xf>
    <xf numFmtId="0" fontId="0" fillId="0" borderId="44" xfId="0" applyFill="1" applyBorder="1" applyAlignment="1">
      <alignment vertical="center"/>
    </xf>
    <xf numFmtId="0" fontId="0" fillId="0" borderId="0" xfId="371" applyFont="1" applyBorder="1">
      <alignment/>
      <protection/>
    </xf>
    <xf numFmtId="169" fontId="17" fillId="0" borderId="0" xfId="0" applyNumberFormat="1" applyFont="1" applyBorder="1" applyAlignment="1">
      <alignment horizontal="center" vertical="center" wrapText="1"/>
    </xf>
    <xf numFmtId="0" fontId="0" fillId="0" borderId="0" xfId="0" applyFont="1" applyBorder="1" applyAlignment="1">
      <alignment vertical="center"/>
    </xf>
    <xf numFmtId="0" fontId="17" fillId="0" borderId="45" xfId="0" applyNumberFormat="1" applyFont="1" applyBorder="1" applyAlignment="1">
      <alignment horizontal="center" vertical="center" wrapText="1"/>
    </xf>
    <xf numFmtId="0" fontId="0" fillId="54" borderId="46" xfId="324" applyFill="1" applyBorder="1" applyAlignment="1">
      <alignment horizontal="center" vertical="center"/>
      <protection locked="0"/>
    </xf>
    <xf numFmtId="169" fontId="17" fillId="0" borderId="47" xfId="0" applyNumberFormat="1" applyFont="1" applyBorder="1" applyAlignment="1">
      <alignment horizontal="center" vertical="center" wrapText="1"/>
    </xf>
    <xf numFmtId="0" fontId="131" fillId="0" borderId="48" xfId="248" applyFont="1" applyBorder="1" applyAlignment="1">
      <alignment vertical="top" wrapText="1"/>
      <protection/>
    </xf>
    <xf numFmtId="0" fontId="131" fillId="0" borderId="0" xfId="248" applyFont="1" applyBorder="1" applyAlignment="1">
      <alignment vertical="top" wrapText="1"/>
      <protection/>
    </xf>
    <xf numFmtId="0" fontId="5" fillId="0" borderId="0" xfId="0" applyFont="1" applyBorder="1" applyAlignment="1">
      <alignment horizontal="center" vertical="center" wrapText="1"/>
    </xf>
    <xf numFmtId="0" fontId="12" fillId="0" borderId="0" xfId="248" applyBorder="1" applyAlignment="1">
      <alignment vertical="top"/>
      <protection/>
    </xf>
    <xf numFmtId="0" fontId="0" fillId="0" borderId="27" xfId="324" applyAlignment="1">
      <alignment horizontal="center" vertical="center"/>
      <protection locked="0"/>
    </xf>
    <xf numFmtId="0" fontId="22" fillId="0" borderId="48" xfId="248" applyFont="1" applyBorder="1" applyAlignment="1">
      <alignment vertical="top" wrapText="1"/>
      <protection/>
    </xf>
    <xf numFmtId="0" fontId="17" fillId="0" borderId="0" xfId="0" applyNumberFormat="1" applyFont="1" applyBorder="1" applyAlignment="1">
      <alignment horizontal="center" vertical="center" wrapText="1"/>
    </xf>
    <xf numFmtId="0" fontId="12" fillId="0" borderId="0" xfId="248" applyBorder="1" applyAlignment="1">
      <alignment vertical="top" wrapText="1"/>
      <protection/>
    </xf>
    <xf numFmtId="0" fontId="12" fillId="0" borderId="49" xfId="248" applyBorder="1" applyAlignment="1">
      <alignment vertical="top" wrapText="1"/>
      <protection/>
    </xf>
    <xf numFmtId="0" fontId="22" fillId="0" borderId="0" xfId="248" applyFont="1" applyBorder="1" applyAlignment="1">
      <alignment vertical="top" wrapText="1"/>
      <protection/>
    </xf>
    <xf numFmtId="0" fontId="0" fillId="0" borderId="0" xfId="0" applyFont="1" applyAlignment="1">
      <alignment vertical="center"/>
    </xf>
    <xf numFmtId="0" fontId="0" fillId="0" borderId="0" xfId="0" applyAlignment="1">
      <alignment horizontal="center" vertical="center"/>
    </xf>
    <xf numFmtId="0" fontId="12" fillId="0" borderId="11" xfId="248" applyAlignment="1">
      <alignment vertical="top" wrapText="1"/>
      <protection/>
    </xf>
    <xf numFmtId="0" fontId="0" fillId="0" borderId="0" xfId="0" applyBorder="1" applyAlignment="1">
      <alignment horizontal="center" vertical="center"/>
    </xf>
    <xf numFmtId="0" fontId="17" fillId="0" borderId="47" xfId="0" applyNumberFormat="1" applyFont="1" applyBorder="1" applyAlignment="1">
      <alignment horizontal="center" vertical="center" wrapText="1"/>
    </xf>
    <xf numFmtId="0" fontId="0" fillId="0" borderId="45" xfId="0" applyBorder="1" applyAlignment="1">
      <alignment vertical="center"/>
    </xf>
    <xf numFmtId="0" fontId="8" fillId="0" borderId="0" xfId="0" applyFont="1" applyAlignment="1">
      <alignment horizontal="center" vertical="center" wrapText="1"/>
    </xf>
    <xf numFmtId="0" fontId="23" fillId="0" borderId="45" xfId="0" applyFont="1" applyBorder="1" applyAlignment="1">
      <alignment vertical="center"/>
    </xf>
    <xf numFmtId="0" fontId="20" fillId="0" borderId="0" xfId="0" applyFont="1" applyAlignment="1">
      <alignment horizontal="center" vertical="center"/>
    </xf>
    <xf numFmtId="0" fontId="5" fillId="0" borderId="0" xfId="0" applyFont="1" applyFill="1" applyBorder="1" applyAlignment="1">
      <alignment horizontal="center" vertical="center" wrapText="1"/>
    </xf>
    <xf numFmtId="0" fontId="5" fillId="0" borderId="45" xfId="0" applyFont="1" applyBorder="1" applyAlignment="1">
      <alignment horizontal="center" vertical="center" wrapText="1"/>
    </xf>
    <xf numFmtId="0" fontId="127" fillId="0" borderId="0" xfId="306" applyAlignment="1">
      <alignment vertical="center"/>
    </xf>
    <xf numFmtId="0" fontId="123" fillId="0" borderId="24" xfId="297" applyAlignment="1">
      <alignment vertical="center"/>
    </xf>
    <xf numFmtId="0" fontId="0" fillId="0" borderId="0" xfId="0" applyFont="1" applyAlignment="1">
      <alignment horizontal="right" vertical="center"/>
    </xf>
    <xf numFmtId="0" fontId="22" fillId="0" borderId="0" xfId="248" applyFont="1" applyBorder="1" applyAlignment="1">
      <alignment horizontal="center" vertical="top" wrapText="1"/>
      <protection/>
    </xf>
    <xf numFmtId="0" fontId="0" fillId="0" borderId="0" xfId="371" applyFont="1" applyBorder="1" applyAlignment="1">
      <alignment horizontal="center"/>
      <protection/>
    </xf>
    <xf numFmtId="0" fontId="123" fillId="0" borderId="24" xfId="297" applyBorder="1" applyAlignment="1">
      <alignment vertical="center"/>
    </xf>
    <xf numFmtId="0" fontId="123" fillId="0" borderId="24" xfId="297" applyBorder="1" applyAlignment="1">
      <alignment horizontal="center" vertical="center"/>
    </xf>
    <xf numFmtId="0" fontId="0" fillId="0" borderId="24" xfId="0" applyFill="1" applyBorder="1" applyAlignment="1">
      <alignment vertical="center"/>
    </xf>
    <xf numFmtId="0" fontId="0" fillId="0" borderId="50" xfId="0" applyBorder="1" applyAlignment="1">
      <alignment vertical="center"/>
    </xf>
    <xf numFmtId="0" fontId="0" fillId="0" borderId="50" xfId="0" applyBorder="1" applyAlignment="1">
      <alignment horizontal="center" vertical="center"/>
    </xf>
    <xf numFmtId="0" fontId="23" fillId="0" borderId="50" xfId="0" applyFont="1" applyBorder="1" applyAlignment="1">
      <alignment vertical="center"/>
    </xf>
    <xf numFmtId="0" fontId="23" fillId="0" borderId="50" xfId="0" applyFont="1" applyBorder="1" applyAlignment="1">
      <alignment horizontal="center" vertical="center"/>
    </xf>
    <xf numFmtId="0" fontId="132" fillId="0" borderId="0" xfId="285" applyFont="1" applyAlignment="1">
      <alignment vertical="center"/>
    </xf>
    <xf numFmtId="0" fontId="5" fillId="0" borderId="0" xfId="0" applyFont="1" applyBorder="1" applyAlignment="1">
      <alignment horizontal="center" vertical="center"/>
    </xf>
    <xf numFmtId="0" fontId="17" fillId="0" borderId="0" xfId="0" applyNumberFormat="1" applyFont="1" applyBorder="1" applyAlignment="1">
      <alignment horizontal="center" vertical="center"/>
    </xf>
    <xf numFmtId="0" fontId="23" fillId="0" borderId="50" xfId="0" applyFont="1" applyBorder="1" applyAlignment="1">
      <alignment vertical="center"/>
    </xf>
    <xf numFmtId="0" fontId="0" fillId="0" borderId="0" xfId="0" applyBorder="1" applyAlignment="1">
      <alignment vertical="center"/>
    </xf>
    <xf numFmtId="0" fontId="28" fillId="0" borderId="0" xfId="248" applyFont="1" applyBorder="1" applyAlignment="1">
      <alignment horizontal="left" vertical="top"/>
      <protection/>
    </xf>
    <xf numFmtId="0" fontId="0" fillId="0" borderId="0" xfId="0" applyFont="1" applyBorder="1" applyAlignment="1">
      <alignment vertical="center"/>
    </xf>
    <xf numFmtId="0" fontId="0" fillId="0" borderId="0" xfId="371" applyFont="1" applyBorder="1" applyAlignment="1">
      <alignment/>
      <protection/>
    </xf>
    <xf numFmtId="0" fontId="28" fillId="0" borderId="0" xfId="307" applyFont="1" applyFill="1" applyBorder="1" applyAlignment="1">
      <alignment horizontal="left" vertical="top"/>
    </xf>
    <xf numFmtId="0" fontId="116" fillId="0" borderId="0" xfId="372" applyFill="1" applyAlignment="1">
      <alignment vertical="center"/>
      <protection/>
    </xf>
    <xf numFmtId="0" fontId="116" fillId="0" borderId="0" xfId="372" applyAlignment="1">
      <alignment vertical="center"/>
      <protection/>
    </xf>
    <xf numFmtId="0" fontId="5" fillId="0" borderId="0" xfId="372" applyFont="1" applyAlignment="1">
      <alignment vertical="center"/>
      <protection/>
    </xf>
    <xf numFmtId="9" fontId="1" fillId="0" borderId="0" xfId="400" applyFont="1" applyAlignment="1">
      <alignment vertical="center"/>
    </xf>
    <xf numFmtId="175" fontId="1" fillId="0" borderId="0" xfId="214" applyNumberFormat="1" applyFont="1" applyAlignment="1">
      <alignment horizontal="left" vertical="center"/>
    </xf>
    <xf numFmtId="0" fontId="116" fillId="0" borderId="0" xfId="372" applyFont="1" applyAlignment="1">
      <alignment horizontal="left" vertical="center"/>
      <protection/>
    </xf>
    <xf numFmtId="17" fontId="116" fillId="0" borderId="0" xfId="368" applyNumberFormat="1" applyFill="1" applyAlignment="1">
      <alignment vertical="center"/>
      <protection/>
    </xf>
    <xf numFmtId="0" fontId="116" fillId="0" borderId="0" xfId="368" applyFill="1" applyAlignment="1">
      <alignment vertical="center"/>
      <protection/>
    </xf>
    <xf numFmtId="0" fontId="116" fillId="0" borderId="0" xfId="368" applyAlignment="1">
      <alignment vertical="center"/>
      <protection/>
    </xf>
    <xf numFmtId="1" fontId="116" fillId="0" borderId="0" xfId="368" applyNumberFormat="1" applyAlignment="1">
      <alignment vertical="center"/>
      <protection/>
    </xf>
    <xf numFmtId="9" fontId="116" fillId="0" borderId="0" xfId="368" applyNumberFormat="1" applyAlignment="1">
      <alignment vertical="center"/>
      <protection/>
    </xf>
    <xf numFmtId="0" fontId="116" fillId="0" borderId="0" xfId="375" applyAlignment="1">
      <alignment vertical="center"/>
      <protection/>
    </xf>
    <xf numFmtId="0" fontId="3" fillId="0" borderId="0" xfId="375" applyFont="1" applyFill="1" applyAlignment="1">
      <alignment vertical="center"/>
      <protection/>
    </xf>
    <xf numFmtId="17" fontId="116" fillId="0" borderId="0" xfId="375" applyNumberFormat="1" applyFill="1" applyAlignment="1">
      <alignment vertical="center"/>
      <protection/>
    </xf>
    <xf numFmtId="0" fontId="116" fillId="0" borderId="0" xfId="375" applyFill="1" applyAlignment="1">
      <alignment vertical="center"/>
      <protection/>
    </xf>
    <xf numFmtId="0" fontId="116" fillId="0" borderId="0" xfId="375">
      <alignment/>
      <protection/>
    </xf>
    <xf numFmtId="0" fontId="116" fillId="0" borderId="0" xfId="375" applyAlignment="1">
      <alignment horizontal="right" vertical="center"/>
      <protection/>
    </xf>
    <xf numFmtId="0" fontId="116" fillId="0" borderId="0" xfId="375" applyAlignment="1">
      <alignment horizontal="left" vertical="center"/>
      <protection/>
    </xf>
    <xf numFmtId="0" fontId="5" fillId="0" borderId="0" xfId="375" applyFont="1" applyAlignment="1">
      <alignment vertical="center"/>
      <protection/>
    </xf>
    <xf numFmtId="0" fontId="0" fillId="0" borderId="0" xfId="373" applyFont="1">
      <alignment/>
      <protection/>
    </xf>
    <xf numFmtId="0" fontId="116" fillId="0" borderId="0" xfId="375" applyAlignment="1">
      <alignment vertical="center" wrapText="1"/>
      <protection/>
    </xf>
    <xf numFmtId="0" fontId="5" fillId="0" borderId="0" xfId="375" applyFont="1" applyAlignment="1">
      <alignment horizontal="left" vertical="center"/>
      <protection/>
    </xf>
    <xf numFmtId="0" fontId="0" fillId="0" borderId="0" xfId="373" applyFont="1" applyFill="1">
      <alignment/>
      <protection/>
    </xf>
    <xf numFmtId="3" fontId="116" fillId="0" borderId="0" xfId="375" applyNumberFormat="1" applyAlignment="1">
      <alignment vertical="center"/>
      <protection/>
    </xf>
    <xf numFmtId="3" fontId="116" fillId="0" borderId="0" xfId="375" applyNumberFormat="1" applyFill="1" applyAlignment="1">
      <alignment vertical="center"/>
      <protection/>
    </xf>
    <xf numFmtId="0" fontId="3" fillId="0" borderId="0" xfId="39" applyFont="1" applyFill="1" applyAlignment="1">
      <alignment vertical="center"/>
      <protection/>
    </xf>
    <xf numFmtId="17" fontId="70" fillId="0" borderId="0" xfId="39" applyNumberFormat="1" applyFont="1" applyFill="1" applyAlignment="1">
      <alignment vertical="center"/>
      <protection/>
    </xf>
    <xf numFmtId="17" fontId="116" fillId="0" borderId="0" xfId="39" applyNumberFormat="1" applyFont="1" applyFill="1" applyAlignment="1">
      <alignment vertical="center"/>
      <protection/>
    </xf>
    <xf numFmtId="0" fontId="116" fillId="0" borderId="0" xfId="39" applyFont="1" applyFill="1" applyAlignment="1">
      <alignment vertical="center"/>
      <protection/>
    </xf>
    <xf numFmtId="0" fontId="116" fillId="0" borderId="0" xfId="39" applyFont="1" applyAlignment="1">
      <alignment vertical="center"/>
      <protection/>
    </xf>
    <xf numFmtId="0" fontId="116" fillId="0" borderId="0" xfId="39" applyFont="1" applyAlignment="1">
      <alignment horizontal="right" vertical="center"/>
      <protection/>
    </xf>
    <xf numFmtId="3" fontId="116" fillId="0" borderId="0" xfId="39" applyNumberFormat="1" applyFont="1" applyFill="1" applyAlignment="1">
      <alignment vertical="center"/>
      <protection/>
    </xf>
    <xf numFmtId="3" fontId="116" fillId="0" borderId="0" xfId="39" applyNumberFormat="1" applyFont="1" applyAlignment="1">
      <alignment vertical="center"/>
      <protection/>
    </xf>
    <xf numFmtId="0" fontId="116" fillId="0" borderId="0" xfId="39" applyFont="1" applyAlignment="1">
      <alignment vertical="center" wrapText="1"/>
      <protection/>
    </xf>
    <xf numFmtId="0" fontId="71" fillId="0" borderId="0" xfId="39" applyFont="1" applyAlignment="1">
      <alignment vertical="center" wrapText="1"/>
      <protection/>
    </xf>
    <xf numFmtId="175" fontId="1" fillId="0" borderId="0" xfId="214" applyNumberFormat="1" applyFont="1" applyFill="1" applyAlignment="1">
      <alignment vertical="center"/>
    </xf>
    <xf numFmtId="9" fontId="1" fillId="0" borderId="0" xfId="400" applyFont="1" applyFill="1" applyAlignment="1">
      <alignment vertical="center"/>
    </xf>
    <xf numFmtId="0" fontId="3" fillId="0" borderId="0" xfId="285" applyFill="1" applyAlignment="1">
      <alignment vertical="center"/>
    </xf>
    <xf numFmtId="175" fontId="16" fillId="0" borderId="0" xfId="214" applyNumberFormat="1" applyFont="1" applyAlignment="1">
      <alignment horizontal="left" vertical="center"/>
    </xf>
    <xf numFmtId="3" fontId="0" fillId="0" borderId="30" xfId="318" applyNumberFormat="1" applyAlignment="1">
      <alignment vertical="center"/>
      <protection locked="0"/>
    </xf>
    <xf numFmtId="0" fontId="133" fillId="0" borderId="0" xfId="368" applyFont="1" applyAlignment="1">
      <alignment vertical="center"/>
      <protection/>
    </xf>
    <xf numFmtId="0" fontId="130" fillId="0" borderId="0" xfId="375" applyFont="1" applyFill="1" applyAlignment="1">
      <alignment vertical="center"/>
      <protection/>
    </xf>
    <xf numFmtId="0" fontId="5" fillId="0" borderId="0" xfId="375" applyFont="1" applyFill="1" applyAlignment="1">
      <alignment vertical="center"/>
      <protection/>
    </xf>
    <xf numFmtId="0" fontId="134" fillId="0" borderId="0" xfId="375" applyFont="1" applyAlignment="1">
      <alignment horizontal="left" vertical="center"/>
      <protection/>
    </xf>
    <xf numFmtId="0" fontId="135" fillId="0" borderId="0" xfId="375" applyFont="1" applyFill="1" applyAlignment="1">
      <alignment horizontal="left" vertical="center" wrapText="1"/>
      <protection/>
    </xf>
    <xf numFmtId="0" fontId="134" fillId="0" borderId="0" xfId="372" applyFont="1" applyAlignment="1">
      <alignment vertical="center"/>
      <protection/>
    </xf>
    <xf numFmtId="0" fontId="134" fillId="0" borderId="0" xfId="372" applyFont="1" applyAlignment="1">
      <alignment horizontal="left" vertical="center"/>
      <protection/>
    </xf>
    <xf numFmtId="0" fontId="134" fillId="0" borderId="0" xfId="372" applyFont="1" applyAlignment="1">
      <alignment/>
      <protection/>
    </xf>
    <xf numFmtId="0" fontId="135" fillId="0" borderId="0" xfId="368" applyFont="1" applyAlignment="1">
      <alignment horizontal="center" vertical="center"/>
      <protection/>
    </xf>
    <xf numFmtId="17" fontId="135" fillId="0" borderId="0" xfId="368" applyNumberFormat="1" applyFont="1" applyFill="1" applyAlignment="1">
      <alignment horizontal="center" vertical="center"/>
      <protection/>
    </xf>
    <xf numFmtId="17" fontId="135" fillId="0" borderId="0" xfId="368" applyNumberFormat="1" applyFont="1" applyAlignment="1">
      <alignment horizontal="center" vertical="center"/>
      <protection/>
    </xf>
    <xf numFmtId="0" fontId="135" fillId="0" borderId="0" xfId="368" applyFont="1" applyAlignment="1">
      <alignment vertical="center"/>
      <protection/>
    </xf>
    <xf numFmtId="0" fontId="135" fillId="0" borderId="0" xfId="372" applyFont="1" applyAlignment="1">
      <alignment vertical="center"/>
      <protection/>
    </xf>
    <xf numFmtId="0" fontId="135" fillId="0" borderId="0" xfId="375" applyFont="1" applyFill="1" applyAlignment="1">
      <alignment horizontal="left" vertical="center"/>
      <protection/>
    </xf>
    <xf numFmtId="0" fontId="136" fillId="0" borderId="0" xfId="375" applyFont="1" applyFill="1" applyAlignment="1">
      <alignment vertical="center"/>
      <protection/>
    </xf>
    <xf numFmtId="17" fontId="136" fillId="0" borderId="0" xfId="375" applyNumberFormat="1" applyFont="1" applyFill="1" applyAlignment="1">
      <alignment vertical="center"/>
      <protection/>
    </xf>
    <xf numFmtId="0" fontId="116" fillId="0" borderId="0" xfId="375" applyFill="1" applyAlignment="1">
      <alignment horizontal="right" vertical="center"/>
      <protection/>
    </xf>
    <xf numFmtId="3" fontId="116" fillId="0" borderId="0" xfId="375" applyNumberFormat="1" applyFill="1" applyAlignment="1" quotePrefix="1">
      <alignment horizontal="center" vertical="center"/>
      <protection/>
    </xf>
    <xf numFmtId="17" fontId="135" fillId="0" borderId="0" xfId="375" applyNumberFormat="1" applyFont="1" applyFill="1" applyAlignment="1">
      <alignment vertical="center"/>
      <protection/>
    </xf>
    <xf numFmtId="0" fontId="135" fillId="0" borderId="0" xfId="375" applyFont="1" applyFill="1" applyAlignment="1">
      <alignment vertical="center"/>
      <protection/>
    </xf>
    <xf numFmtId="0" fontId="116" fillId="0" borderId="0" xfId="375" applyBorder="1" applyAlignment="1">
      <alignment vertical="center"/>
      <protection/>
    </xf>
    <xf numFmtId="3" fontId="0" fillId="0" borderId="0" xfId="318" applyNumberFormat="1" applyBorder="1" applyAlignment="1">
      <alignment vertical="center"/>
      <protection locked="0"/>
    </xf>
    <xf numFmtId="0" fontId="134" fillId="0" borderId="0" xfId="375" applyFont="1" applyAlignment="1">
      <alignment horizontal="left" vertical="center" wrapText="1"/>
      <protection/>
    </xf>
    <xf numFmtId="0" fontId="0" fillId="0" borderId="0" xfId="375" applyFont="1" applyAlignment="1">
      <alignment horizontal="left" vertical="center"/>
      <protection/>
    </xf>
    <xf numFmtId="0" fontId="0" fillId="0" borderId="0" xfId="373" applyFont="1" applyAlignment="1">
      <alignment horizontal="left"/>
      <protection/>
    </xf>
    <xf numFmtId="0" fontId="5" fillId="0" borderId="0" xfId="375" applyFont="1" applyFill="1" applyAlignment="1">
      <alignment horizontal="left" vertical="center"/>
      <protection/>
    </xf>
    <xf numFmtId="175" fontId="95" fillId="0" borderId="0" xfId="215" applyNumberFormat="1" applyFont="1" applyFill="1" applyAlignment="1">
      <alignment vertical="center"/>
    </xf>
    <xf numFmtId="0" fontId="5" fillId="0" borderId="0" xfId="39" applyFont="1" applyFill="1" applyAlignment="1">
      <alignment vertical="center"/>
      <protection/>
    </xf>
    <xf numFmtId="0" fontId="136" fillId="0" borderId="0" xfId="39" applyFont="1" applyFill="1" applyAlignment="1">
      <alignment vertical="center"/>
      <protection/>
    </xf>
    <xf numFmtId="17" fontId="136" fillId="0" borderId="0" xfId="39" applyNumberFormat="1" applyFont="1" applyFill="1" applyAlignment="1">
      <alignment vertical="center"/>
      <protection/>
    </xf>
    <xf numFmtId="0" fontId="22" fillId="0" borderId="0" xfId="248" applyFont="1" applyBorder="1" applyAlignment="1">
      <alignment horizontal="left"/>
      <protection/>
    </xf>
    <xf numFmtId="17" fontId="135" fillId="0" borderId="0" xfId="39" applyNumberFormat="1" applyFont="1" applyFill="1" applyAlignment="1">
      <alignment/>
      <protection/>
    </xf>
    <xf numFmtId="0" fontId="116" fillId="0" borderId="0" xfId="39" applyFont="1" applyFill="1" applyAlignment="1">
      <alignment horizontal="right" vertical="center"/>
      <protection/>
    </xf>
    <xf numFmtId="17" fontId="135" fillId="0" borderId="0" xfId="375" applyNumberFormat="1" applyFont="1" applyFill="1" applyAlignment="1">
      <alignment/>
      <protection/>
    </xf>
    <xf numFmtId="0" fontId="135" fillId="0" borderId="0" xfId="375" applyFont="1" applyFill="1" applyAlignment="1">
      <alignment/>
      <protection/>
    </xf>
    <xf numFmtId="0" fontId="3" fillId="0" borderId="0" xfId="375" applyFont="1" applyFill="1" applyAlignment="1">
      <alignment/>
      <protection/>
    </xf>
    <xf numFmtId="0" fontId="116" fillId="0" borderId="0" xfId="375" applyFill="1" applyAlignment="1">
      <alignment/>
      <protection/>
    </xf>
    <xf numFmtId="17" fontId="116" fillId="0" borderId="0" xfId="375" applyNumberFormat="1" applyFill="1" applyAlignment="1">
      <alignment/>
      <protection/>
    </xf>
    <xf numFmtId="0" fontId="137" fillId="0" borderId="0" xfId="375" applyFont="1" applyFill="1" applyAlignment="1">
      <alignment vertical="center"/>
      <protection/>
    </xf>
    <xf numFmtId="1" fontId="0" fillId="0" borderId="30" xfId="318" applyNumberFormat="1" applyAlignment="1">
      <alignment vertical="center"/>
      <protection locked="0"/>
    </xf>
    <xf numFmtId="0" fontId="0" fillId="0" borderId="0" xfId="369" applyFont="1">
      <alignment/>
      <protection/>
    </xf>
    <xf numFmtId="0" fontId="3" fillId="0" borderId="0" xfId="285" applyFill="1" applyAlignment="1">
      <alignment vertical="center"/>
    </xf>
    <xf numFmtId="0" fontId="5" fillId="0" borderId="0" xfId="0" applyFont="1" applyFill="1" applyAlignment="1" quotePrefix="1">
      <alignment horizontal="center" vertical="center"/>
    </xf>
    <xf numFmtId="16" fontId="5" fillId="0" borderId="0" xfId="0" applyNumberFormat="1" applyFont="1" applyFill="1" applyAlignment="1" quotePrefix="1">
      <alignment horizontal="center" vertical="center"/>
    </xf>
    <xf numFmtId="0" fontId="0" fillId="0" borderId="0" xfId="369" applyFont="1" applyFill="1">
      <alignment/>
      <protection/>
    </xf>
    <xf numFmtId="3" fontId="0" fillId="0" borderId="0" xfId="0" applyNumberFormat="1"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138" fillId="0" borderId="0" xfId="375" applyFont="1" applyAlignment="1">
      <alignment horizontal="left" vertical="center"/>
      <protection/>
    </xf>
    <xf numFmtId="0" fontId="22" fillId="0" borderId="0" xfId="248" applyNumberFormat="1" applyFont="1" applyBorder="1" applyAlignment="1">
      <alignment horizontal="left"/>
      <protection/>
    </xf>
    <xf numFmtId="0" fontId="72" fillId="0" borderId="0" xfId="0" applyFont="1" applyAlignment="1">
      <alignment vertical="center"/>
    </xf>
    <xf numFmtId="0" fontId="0" fillId="0" borderId="0" xfId="369" applyFont="1">
      <alignment/>
      <protection/>
    </xf>
    <xf numFmtId="9" fontId="0" fillId="0" borderId="0" xfId="369" applyNumberFormat="1" applyFont="1">
      <alignment/>
      <protection/>
    </xf>
    <xf numFmtId="0" fontId="0" fillId="0" borderId="0" xfId="369" applyFont="1" applyAlignment="1">
      <alignment horizontal="center"/>
      <protection/>
    </xf>
    <xf numFmtId="0" fontId="139" fillId="0" borderId="0" xfId="248" applyFont="1" applyBorder="1" applyAlignment="1">
      <alignment horizontal="left"/>
      <protection/>
    </xf>
    <xf numFmtId="0" fontId="139" fillId="0" borderId="0" xfId="248" applyNumberFormat="1" applyFont="1" applyBorder="1" applyAlignment="1">
      <alignment horizontal="left"/>
      <protection/>
    </xf>
    <xf numFmtId="0" fontId="139" fillId="0" borderId="0" xfId="369" applyFont="1">
      <alignment/>
      <protection/>
    </xf>
    <xf numFmtId="0" fontId="139" fillId="0" borderId="0" xfId="369" applyNumberFormat="1" applyFont="1">
      <alignment/>
      <protection/>
    </xf>
    <xf numFmtId="9" fontId="0" fillId="0" borderId="30" xfId="318" applyNumberFormat="1" applyAlignment="1">
      <alignment vertical="center"/>
      <protection locked="0"/>
    </xf>
    <xf numFmtId="0" fontId="0" fillId="0" borderId="0" xfId="369" applyFont="1" applyBorder="1">
      <alignment/>
      <protection/>
    </xf>
    <xf numFmtId="17" fontId="0" fillId="0" borderId="0" xfId="369" applyNumberFormat="1" applyFont="1" applyAlignment="1">
      <alignment horizontal="center"/>
      <protection/>
    </xf>
    <xf numFmtId="0" fontId="0" fillId="0" borderId="0" xfId="369" applyFont="1" applyAlignment="1">
      <alignment wrapText="1"/>
      <protection/>
    </xf>
    <xf numFmtId="0" fontId="0" fillId="0" borderId="0" xfId="369" applyFont="1" applyAlignment="1">
      <alignment horizontal="center" wrapText="1"/>
      <protection/>
    </xf>
    <xf numFmtId="0" fontId="140" fillId="0" borderId="24" xfId="286" applyFont="1" applyFill="1" applyBorder="1" applyAlignment="1">
      <alignment vertical="center"/>
    </xf>
    <xf numFmtId="0" fontId="5" fillId="0" borderId="24" xfId="280" applyFont="1" applyFill="1" applyBorder="1">
      <alignment vertical="center"/>
      <protection/>
    </xf>
    <xf numFmtId="0" fontId="140" fillId="0" borderId="24" xfId="286" applyFont="1" applyBorder="1" applyAlignment="1">
      <alignment/>
    </xf>
    <xf numFmtId="0" fontId="0" fillId="0" borderId="24" xfId="369" applyFont="1" applyBorder="1">
      <alignment/>
      <protection/>
    </xf>
    <xf numFmtId="169" fontId="0" fillId="47" borderId="0" xfId="394" applyNumberFormat="1" applyFont="1" applyAlignment="1">
      <alignment horizontal="center"/>
    </xf>
    <xf numFmtId="169" fontId="0" fillId="47" borderId="0" xfId="394" applyNumberFormat="1" applyBorder="1" applyAlignment="1" applyProtection="1">
      <alignment horizontal="center" vertical="center"/>
      <protection locked="0"/>
    </xf>
    <xf numFmtId="169" fontId="5" fillId="0" borderId="0" xfId="0" applyNumberFormat="1" applyFont="1" applyFill="1" applyBorder="1" applyAlignment="1">
      <alignment horizontal="center" vertical="center"/>
    </xf>
    <xf numFmtId="3" fontId="141" fillId="0" borderId="30" xfId="318" applyNumberFormat="1" applyFont="1" applyAlignment="1">
      <alignment vertical="center"/>
      <protection locked="0"/>
    </xf>
    <xf numFmtId="3" fontId="0" fillId="0" borderId="51" xfId="394" applyNumberFormat="1" applyFill="1" applyBorder="1" applyAlignment="1" applyProtection="1">
      <alignment horizontal="center"/>
      <protection locked="0"/>
    </xf>
    <xf numFmtId="0" fontId="0" fillId="0" borderId="0" xfId="0" applyBorder="1" applyAlignment="1">
      <alignment vertical="center" wrapText="1"/>
    </xf>
    <xf numFmtId="9" fontId="0" fillId="0" borderId="30" xfId="318" applyNumberFormat="1" applyAlignment="1">
      <alignment/>
      <protection locked="0"/>
    </xf>
    <xf numFmtId="9" fontId="0" fillId="0" borderId="52" xfId="318" applyNumberFormat="1" applyBorder="1" applyAlignment="1">
      <alignment/>
      <protection locked="0"/>
    </xf>
    <xf numFmtId="169" fontId="0" fillId="0" borderId="51" xfId="394" applyNumberFormat="1" applyFill="1" applyBorder="1" applyAlignment="1" applyProtection="1">
      <alignment/>
      <protection locked="0"/>
    </xf>
    <xf numFmtId="169" fontId="0" fillId="0" borderId="51" xfId="369" applyNumberFormat="1" applyFont="1" applyBorder="1">
      <alignment/>
      <protection/>
    </xf>
    <xf numFmtId="0" fontId="116" fillId="0" borderId="0" xfId="375" applyFont="1" applyAlignment="1">
      <alignment vertical="center"/>
      <protection/>
    </xf>
    <xf numFmtId="0" fontId="5" fillId="0" borderId="0" xfId="369" applyFont="1">
      <alignment/>
      <protection/>
    </xf>
    <xf numFmtId="3" fontId="142" fillId="0" borderId="30" xfId="318" applyNumberFormat="1" applyFont="1" applyAlignment="1">
      <alignment/>
      <protection locked="0"/>
    </xf>
    <xf numFmtId="0" fontId="135" fillId="0" borderId="0" xfId="369" applyFont="1">
      <alignment/>
      <protection/>
    </xf>
    <xf numFmtId="0" fontId="140" fillId="0" borderId="0" xfId="286" applyFont="1" applyFill="1" applyBorder="1" applyAlignment="1">
      <alignment vertical="center"/>
    </xf>
    <xf numFmtId="0" fontId="134" fillId="0" borderId="0" xfId="286" applyFont="1" applyFill="1" applyBorder="1" applyAlignment="1">
      <alignment vertical="center"/>
    </xf>
    <xf numFmtId="0" fontId="134" fillId="0" borderId="0" xfId="368" applyFont="1" applyAlignment="1">
      <alignment horizontal="center" vertical="center"/>
      <protection/>
    </xf>
    <xf numFmtId="1" fontId="0" fillId="0" borderId="51" xfId="324" applyNumberFormat="1" applyBorder="1" applyAlignment="1">
      <alignment horizontal="center" vertical="center"/>
      <protection locked="0"/>
    </xf>
    <xf numFmtId="1" fontId="0" fillId="0" borderId="51" xfId="324" applyNumberFormat="1" applyBorder="1" applyAlignment="1">
      <alignment horizontal="center"/>
      <protection locked="0"/>
    </xf>
    <xf numFmtId="1" fontId="0" fillId="0" borderId="51" xfId="318" applyNumberFormat="1" applyBorder="1" applyAlignment="1">
      <alignment horizontal="center" vertical="center"/>
      <protection locked="0"/>
    </xf>
    <xf numFmtId="9" fontId="141" fillId="0" borderId="51" xfId="318" applyNumberFormat="1" applyFont="1" applyBorder="1" applyAlignment="1">
      <alignment horizontal="center" vertical="center"/>
      <protection locked="0"/>
    </xf>
    <xf numFmtId="0" fontId="143" fillId="0" borderId="0" xfId="369" applyFont="1">
      <alignment/>
      <protection/>
    </xf>
    <xf numFmtId="3" fontId="141" fillId="0" borderId="0" xfId="369" applyNumberFormat="1" applyFont="1" applyAlignment="1">
      <alignment horizontal="center"/>
      <protection/>
    </xf>
    <xf numFmtId="0" fontId="5" fillId="0" borderId="0" xfId="369" applyFont="1" applyAlignment="1">
      <alignment horizontal="center"/>
      <protection/>
    </xf>
    <xf numFmtId="3" fontId="0" fillId="47" borderId="0" xfId="394" applyNumberFormat="1" applyFont="1" applyAlignment="1">
      <alignment horizontal="center"/>
    </xf>
    <xf numFmtId="3" fontId="141" fillId="47" borderId="0" xfId="394" applyNumberFormat="1" applyFont="1" applyAlignment="1">
      <alignment horizontal="center"/>
    </xf>
    <xf numFmtId="0" fontId="0" fillId="0" borderId="0" xfId="369" applyFont="1" applyBorder="1">
      <alignment/>
      <protection/>
    </xf>
    <xf numFmtId="3" fontId="5" fillId="0" borderId="0" xfId="369" applyNumberFormat="1" applyFont="1" applyAlignment="1">
      <alignment horizontal="center"/>
      <protection/>
    </xf>
    <xf numFmtId="3" fontId="5" fillId="47" borderId="0" xfId="394" applyNumberFormat="1" applyFont="1" applyAlignment="1">
      <alignment horizontal="center"/>
    </xf>
    <xf numFmtId="0" fontId="12" fillId="0" borderId="11" xfId="248" applyAlignment="1" quotePrefix="1">
      <alignment vertical="top" wrapText="1"/>
      <protection/>
    </xf>
    <xf numFmtId="0" fontId="0" fillId="0" borderId="0" xfId="370" applyFont="1">
      <alignment/>
      <protection/>
    </xf>
    <xf numFmtId="0" fontId="5" fillId="0" borderId="0" xfId="370" applyFont="1">
      <alignment/>
      <protection/>
    </xf>
    <xf numFmtId="0" fontId="5" fillId="0" borderId="0" xfId="370" applyFont="1" applyAlignment="1">
      <alignment horizontal="center"/>
      <protection/>
    </xf>
    <xf numFmtId="3" fontId="141" fillId="0" borderId="0" xfId="370" applyNumberFormat="1" applyFont="1" applyAlignment="1">
      <alignment horizontal="center"/>
      <protection/>
    </xf>
    <xf numFmtId="3" fontId="142" fillId="0" borderId="0" xfId="370" applyNumberFormat="1" applyFont="1" applyAlignment="1">
      <alignment horizontal="center"/>
      <protection/>
    </xf>
    <xf numFmtId="0" fontId="0" fillId="0" borderId="24" xfId="370" applyFont="1" applyBorder="1">
      <alignment/>
      <protection/>
    </xf>
    <xf numFmtId="3" fontId="0" fillId="0" borderId="0" xfId="370" applyNumberFormat="1" applyFont="1" applyAlignment="1">
      <alignment horizontal="center"/>
      <protection/>
    </xf>
    <xf numFmtId="0" fontId="0" fillId="0" borderId="0" xfId="370" applyFont="1" applyBorder="1">
      <alignment/>
      <protection/>
    </xf>
    <xf numFmtId="0" fontId="7" fillId="0" borderId="0" xfId="286" applyFont="1" applyFill="1" applyBorder="1" applyAlignment="1">
      <alignment horizontal="center" vertical="center"/>
    </xf>
    <xf numFmtId="0" fontId="0" fillId="0" borderId="0" xfId="370" applyFont="1" applyBorder="1" applyAlignment="1">
      <alignment horizontal="center"/>
      <protection/>
    </xf>
    <xf numFmtId="220" fontId="17" fillId="0" borderId="47" xfId="0" applyNumberFormat="1" applyFont="1" applyBorder="1" applyAlignment="1">
      <alignment horizontal="center" vertical="center" wrapText="1"/>
    </xf>
    <xf numFmtId="0" fontId="12" fillId="0" borderId="11" xfId="248" applyAlignment="1" quotePrefix="1">
      <alignment horizontal="center" vertical="top" wrapText="1"/>
      <protection/>
    </xf>
    <xf numFmtId="0" fontId="0" fillId="0" borderId="27" xfId="324" applyBorder="1" applyAlignment="1">
      <alignment horizontal="center" vertical="top" wrapText="1"/>
      <protection locked="0"/>
    </xf>
    <xf numFmtId="169" fontId="0" fillId="0" borderId="27" xfId="324" applyNumberFormat="1" applyBorder="1" applyAlignment="1">
      <alignment horizontal="center" vertical="top" wrapText="1"/>
      <protection locked="0"/>
    </xf>
    <xf numFmtId="220" fontId="0" fillId="0" borderId="27" xfId="324" applyNumberFormat="1" applyBorder="1" applyAlignment="1">
      <alignment horizontal="center" vertical="top" wrapText="1"/>
      <protection locked="0"/>
    </xf>
    <xf numFmtId="220" fontId="0" fillId="0" borderId="0" xfId="324" applyNumberFormat="1" applyBorder="1" applyAlignment="1">
      <alignment horizontal="center" vertical="top" wrapText="1"/>
      <protection locked="0"/>
    </xf>
    <xf numFmtId="0" fontId="0" fillId="0" borderId="53" xfId="324" applyBorder="1" applyAlignment="1">
      <alignment horizontal="center" vertical="top" wrapText="1"/>
      <protection locked="0"/>
    </xf>
    <xf numFmtId="0" fontId="0" fillId="0" borderId="0" xfId="324" applyBorder="1" applyAlignment="1">
      <alignment horizontal="center" vertical="top" wrapText="1"/>
      <protection locked="0"/>
    </xf>
    <xf numFmtId="0" fontId="131" fillId="0" borderId="54" xfId="248" applyFont="1" applyBorder="1" applyAlignment="1">
      <alignment vertical="top" wrapText="1"/>
      <protection/>
    </xf>
    <xf numFmtId="0" fontId="131" fillId="0" borderId="55" xfId="248" applyFont="1" applyBorder="1" applyAlignment="1">
      <alignment vertical="top" wrapText="1"/>
      <protection/>
    </xf>
    <xf numFmtId="0" fontId="0" fillId="0" borderId="56" xfId="324" applyBorder="1" applyAlignment="1">
      <alignment horizontal="center" vertical="top" wrapText="1"/>
      <protection locked="0"/>
    </xf>
    <xf numFmtId="0" fontId="131" fillId="0" borderId="48" xfId="248" applyFont="1" applyBorder="1" applyAlignment="1" quotePrefix="1">
      <alignment vertical="top" wrapText="1"/>
      <protection/>
    </xf>
    <xf numFmtId="0" fontId="0" fillId="0" borderId="0" xfId="371" applyFont="1" applyBorder="1">
      <alignment/>
      <protection/>
    </xf>
    <xf numFmtId="9" fontId="0" fillId="0" borderId="0" xfId="307" applyNumberFormat="1" applyFill="1" applyBorder="1" applyAlignment="1" applyProtection="1">
      <alignment/>
      <protection locked="0"/>
    </xf>
    <xf numFmtId="220" fontId="0" fillId="0" borderId="0" xfId="370" applyNumberFormat="1" applyFont="1" applyAlignment="1">
      <alignment horizontal="center"/>
      <protection/>
    </xf>
    <xf numFmtId="220" fontId="0" fillId="0" borderId="0" xfId="370" applyNumberFormat="1" applyFont="1" applyAlignment="1">
      <alignment horizontal="center"/>
      <protection/>
    </xf>
    <xf numFmtId="0" fontId="0" fillId="0" borderId="0" xfId="370" applyFont="1" applyAlignment="1">
      <alignment horizontal="center"/>
      <protection/>
    </xf>
    <xf numFmtId="10" fontId="0" fillId="0" borderId="0" xfId="370" applyNumberFormat="1" applyFont="1" applyAlignment="1">
      <alignment horizontal="center"/>
      <protection/>
    </xf>
    <xf numFmtId="0" fontId="125" fillId="0" borderId="0" xfId="286" applyFont="1" applyFill="1" applyBorder="1" applyAlignment="1">
      <alignment vertical="center"/>
    </xf>
    <xf numFmtId="0" fontId="125" fillId="0" borderId="57" xfId="286" applyFont="1" applyFill="1" applyBorder="1" applyAlignment="1">
      <alignment vertical="center"/>
    </xf>
    <xf numFmtId="3" fontId="0" fillId="0" borderId="0" xfId="369" applyNumberFormat="1" applyFont="1">
      <alignment/>
      <protection/>
    </xf>
    <xf numFmtId="10" fontId="0" fillId="0" borderId="0" xfId="369" applyNumberFormat="1" applyFont="1">
      <alignment/>
      <protection/>
    </xf>
    <xf numFmtId="3" fontId="0" fillId="0" borderId="0" xfId="369" applyNumberFormat="1" applyFont="1" applyAlignment="1">
      <alignment horizontal="center"/>
      <protection/>
    </xf>
    <xf numFmtId="0" fontId="17" fillId="0" borderId="0" xfId="0" applyNumberFormat="1" applyFont="1" applyFill="1" applyBorder="1" applyAlignment="1">
      <alignment horizontal="center" vertical="center"/>
    </xf>
    <xf numFmtId="3" fontId="17" fillId="0" borderId="47" xfId="0" applyNumberFormat="1" applyFont="1" applyBorder="1" applyAlignment="1">
      <alignment horizontal="center" vertical="center" wrapText="1"/>
    </xf>
    <xf numFmtId="3" fontId="0" fillId="0" borderId="27" xfId="324" applyNumberFormat="1" applyBorder="1" applyAlignment="1">
      <alignment horizontal="center" vertical="top" wrapText="1"/>
      <protection locked="0"/>
    </xf>
    <xf numFmtId="3" fontId="0" fillId="0" borderId="0" xfId="0" applyNumberFormat="1" applyFont="1" applyFill="1" applyAlignment="1">
      <alignment horizontal="center" vertical="center"/>
    </xf>
    <xf numFmtId="3" fontId="0" fillId="47" borderId="0" xfId="394" applyNumberFormat="1" applyFont="1" applyAlignment="1">
      <alignment horizontal="center"/>
    </xf>
    <xf numFmtId="0" fontId="0" fillId="0" borderId="57" xfId="369" applyFont="1" applyBorder="1">
      <alignment/>
      <protection/>
    </xf>
    <xf numFmtId="0" fontId="5" fillId="0" borderId="0" xfId="286" applyFont="1" applyFill="1" applyBorder="1" applyAlignment="1">
      <alignment horizontal="center" vertical="center"/>
    </xf>
    <xf numFmtId="0" fontId="0" fillId="0" borderId="0" xfId="369" applyFont="1" applyAlignment="1">
      <alignment horizontal="center"/>
      <protection/>
    </xf>
    <xf numFmtId="3" fontId="141" fillId="0" borderId="0" xfId="369" applyNumberFormat="1" applyFont="1" applyBorder="1" applyAlignment="1">
      <alignment horizontal="center"/>
      <protection/>
    </xf>
    <xf numFmtId="0" fontId="5" fillId="0" borderId="0" xfId="369" applyFont="1" applyBorder="1">
      <alignment/>
      <protection/>
    </xf>
    <xf numFmtId="16" fontId="5" fillId="0" borderId="0" xfId="369" applyNumberFormat="1" applyFont="1" applyAlignment="1" quotePrefix="1">
      <alignment horizontal="center"/>
      <protection/>
    </xf>
    <xf numFmtId="0" fontId="5" fillId="0" borderId="0" xfId="369" applyFont="1" applyAlignment="1" quotePrefix="1">
      <alignment horizontal="center"/>
      <protection/>
    </xf>
    <xf numFmtId="169" fontId="0" fillId="0" borderId="0" xfId="369" applyNumberFormat="1" applyFont="1" applyAlignment="1">
      <alignment horizontal="center"/>
      <protection/>
    </xf>
    <xf numFmtId="3" fontId="141" fillId="0" borderId="0" xfId="394" applyNumberFormat="1" applyFont="1" applyFill="1" applyAlignment="1">
      <alignment horizontal="center"/>
    </xf>
    <xf numFmtId="0" fontId="141" fillId="0" borderId="0" xfId="369" applyFont="1" applyAlignment="1">
      <alignment horizontal="center"/>
      <protection/>
    </xf>
    <xf numFmtId="3" fontId="141" fillId="0" borderId="0" xfId="0" applyNumberFormat="1" applyFont="1" applyFill="1" applyAlignment="1">
      <alignment horizontal="center" vertical="center"/>
    </xf>
    <xf numFmtId="215" fontId="0" fillId="0" borderId="0" xfId="370" applyNumberFormat="1" applyFont="1">
      <alignment/>
      <protection/>
    </xf>
    <xf numFmtId="169" fontId="0" fillId="0" borderId="0" xfId="370" applyNumberFormat="1" applyFont="1" applyAlignment="1">
      <alignment horizontal="center"/>
      <protection/>
    </xf>
    <xf numFmtId="169" fontId="0" fillId="0" borderId="0" xfId="369" applyNumberFormat="1" applyFont="1">
      <alignment/>
      <protection/>
    </xf>
    <xf numFmtId="0" fontId="127" fillId="0" borderId="0" xfId="306" applyFill="1" applyAlignment="1">
      <alignment vertical="center"/>
    </xf>
    <xf numFmtId="0" fontId="116" fillId="0" borderId="0" xfId="375" applyFont="1" applyAlignment="1">
      <alignment vertical="center"/>
      <protection/>
    </xf>
    <xf numFmtId="0" fontId="116" fillId="0" borderId="0" xfId="375" applyFill="1" applyBorder="1" applyAlignment="1">
      <alignment vertical="center"/>
      <protection/>
    </xf>
    <xf numFmtId="0" fontId="116" fillId="0" borderId="0" xfId="375" applyFont="1" applyFill="1" applyBorder="1" applyAlignment="1">
      <alignment vertical="center"/>
      <protection/>
    </xf>
    <xf numFmtId="0" fontId="0" fillId="0" borderId="0" xfId="318" applyFill="1" applyBorder="1" applyAlignment="1">
      <alignment vertical="center"/>
      <protection locked="0"/>
    </xf>
    <xf numFmtId="1" fontId="0" fillId="0" borderId="0" xfId="394" applyNumberFormat="1" applyFill="1" applyBorder="1" applyAlignment="1" applyProtection="1">
      <alignment vertical="center"/>
      <protection locked="0"/>
    </xf>
    <xf numFmtId="3" fontId="0" fillId="0" borderId="27" xfId="307" applyNumberFormat="1" applyFill="1" applyBorder="1" applyAlignment="1" applyProtection="1">
      <alignment vertical="center"/>
      <protection locked="0"/>
    </xf>
    <xf numFmtId="169" fontId="0" fillId="47" borderId="27" xfId="394" applyNumberFormat="1" applyBorder="1" applyAlignment="1" applyProtection="1">
      <alignment horizontal="center" vertical="center"/>
      <protection locked="0"/>
    </xf>
    <xf numFmtId="169" fontId="5" fillId="0" borderId="58" xfId="0" applyNumberFormat="1" applyFont="1" applyFill="1" applyBorder="1" applyAlignment="1">
      <alignment horizontal="center" vertical="center"/>
    </xf>
    <xf numFmtId="9" fontId="141" fillId="0" borderId="59" xfId="318" applyNumberFormat="1" applyFont="1" applyBorder="1" applyAlignment="1">
      <alignment horizontal="center" vertical="center"/>
      <protection locked="0"/>
    </xf>
    <xf numFmtId="1" fontId="0" fillId="0" borderId="60" xfId="318" applyNumberFormat="1" applyBorder="1" applyAlignment="1">
      <alignment horizontal="center" vertical="center"/>
      <protection locked="0"/>
    </xf>
    <xf numFmtId="0" fontId="3" fillId="0" borderId="0" xfId="285" applyFill="1" applyBorder="1" applyAlignment="1">
      <alignment vertical="center"/>
    </xf>
    <xf numFmtId="0" fontId="5" fillId="0" borderId="0" xfId="371" applyFont="1">
      <alignment/>
      <protection/>
    </xf>
    <xf numFmtId="0" fontId="5" fillId="0" borderId="0" xfId="371" applyFont="1" applyAlignment="1">
      <alignment horizontal="center"/>
      <protection/>
    </xf>
    <xf numFmtId="3" fontId="141" fillId="0" borderId="0" xfId="371" applyNumberFormat="1" applyFont="1">
      <alignment/>
      <protection/>
    </xf>
    <xf numFmtId="0" fontId="5" fillId="0" borderId="0" xfId="280" applyFont="1" applyFill="1" applyBorder="1">
      <alignment vertical="center"/>
      <protection/>
    </xf>
    <xf numFmtId="0" fontId="0" fillId="0" borderId="0" xfId="369" applyFont="1" applyFill="1" applyBorder="1">
      <alignment/>
      <protection/>
    </xf>
    <xf numFmtId="0" fontId="5" fillId="0" borderId="0" xfId="370" applyFont="1" applyFill="1" applyBorder="1" applyAlignment="1">
      <alignment horizontal="center"/>
      <protection/>
    </xf>
    <xf numFmtId="3" fontId="141" fillId="0" borderId="0" xfId="370" applyNumberFormat="1" applyFont="1" applyFill="1" applyBorder="1" applyAlignment="1">
      <alignment horizontal="center"/>
      <protection/>
    </xf>
    <xf numFmtId="3" fontId="0" fillId="0" borderId="0" xfId="369" applyNumberFormat="1" applyFont="1" applyFill="1" applyBorder="1" applyAlignment="1">
      <alignment horizontal="center"/>
      <protection/>
    </xf>
    <xf numFmtId="3" fontId="0" fillId="0" borderId="0" xfId="394" applyNumberFormat="1" applyFont="1" applyFill="1" applyBorder="1" applyAlignment="1">
      <alignment horizontal="center"/>
    </xf>
    <xf numFmtId="3" fontId="5" fillId="0" borderId="0" xfId="369" applyNumberFormat="1" applyFont="1" applyFill="1" applyBorder="1" applyAlignment="1">
      <alignment horizontal="center"/>
      <protection/>
    </xf>
    <xf numFmtId="169" fontId="0" fillId="47" borderId="0" xfId="394" applyNumberFormat="1" applyFont="1" applyBorder="1" applyAlignment="1">
      <alignment horizontal="center"/>
    </xf>
    <xf numFmtId="3" fontId="141" fillId="47" borderId="0" xfId="394" applyNumberFormat="1" applyFont="1" applyAlignment="1">
      <alignment/>
    </xf>
    <xf numFmtId="3" fontId="141" fillId="0" borderId="0" xfId="371" applyNumberFormat="1" applyFont="1" applyAlignment="1">
      <alignment horizontal="center"/>
      <protection/>
    </xf>
    <xf numFmtId="3" fontId="141" fillId="47" borderId="0" xfId="394" applyNumberFormat="1" applyFont="1" applyAlignment="1">
      <alignment horizontal="center" vertical="center"/>
    </xf>
    <xf numFmtId="0" fontId="12" fillId="0" borderId="61" xfId="248" applyBorder="1" applyAlignment="1">
      <alignment vertical="top" wrapText="1"/>
      <protection/>
    </xf>
    <xf numFmtId="10" fontId="116" fillId="0" borderId="0" xfId="375" applyNumberFormat="1" applyAlignment="1">
      <alignment vertical="center"/>
      <protection/>
    </xf>
    <xf numFmtId="0" fontId="143" fillId="0" borderId="0" xfId="0" applyNumberFormat="1" applyFont="1" applyBorder="1" applyAlignment="1">
      <alignment horizontal="center" vertical="center" wrapText="1"/>
    </xf>
    <xf numFmtId="0" fontId="144" fillId="0" borderId="61" xfId="248" applyFont="1" applyBorder="1" applyAlignment="1" quotePrefix="1">
      <alignment horizontal="center" vertical="top" wrapText="1"/>
      <protection/>
    </xf>
    <xf numFmtId="0" fontId="144" fillId="0" borderId="61" xfId="248" applyFont="1" applyBorder="1" applyAlignment="1">
      <alignment vertical="top" wrapText="1"/>
      <protection/>
    </xf>
    <xf numFmtId="10" fontId="0" fillId="47" borderId="0" xfId="394" applyNumberFormat="1" applyFont="1" applyAlignment="1">
      <alignment horizontal="center"/>
    </xf>
    <xf numFmtId="10" fontId="0" fillId="0" borderId="0" xfId="394" applyNumberFormat="1" applyFont="1" applyFill="1" applyAlignment="1">
      <alignment horizontal="center"/>
    </xf>
    <xf numFmtId="0" fontId="5" fillId="0" borderId="0" xfId="369" applyFont="1" applyFill="1" applyAlignment="1">
      <alignment horizontal="center"/>
      <protection/>
    </xf>
    <xf numFmtId="3" fontId="0" fillId="0" borderId="0" xfId="369" applyNumberFormat="1" applyFont="1" applyFill="1" applyAlignment="1">
      <alignment horizontal="center"/>
      <protection/>
    </xf>
    <xf numFmtId="3" fontId="0" fillId="0" borderId="0" xfId="324" applyNumberFormat="1" applyBorder="1" applyAlignment="1">
      <alignment horizontal="center" vertical="top" wrapText="1"/>
      <protection locked="0"/>
    </xf>
    <xf numFmtId="1" fontId="0" fillId="0" borderId="27" xfId="324" applyNumberFormat="1" applyAlignment="1">
      <alignment vertical="center"/>
      <protection locked="0"/>
    </xf>
    <xf numFmtId="10" fontId="0" fillId="0" borderId="0" xfId="370" applyNumberFormat="1" applyFont="1">
      <alignment/>
      <protection/>
    </xf>
    <xf numFmtId="221" fontId="0" fillId="0" borderId="0" xfId="370" applyNumberFormat="1" applyFont="1">
      <alignment/>
      <protection/>
    </xf>
    <xf numFmtId="222" fontId="0" fillId="0" borderId="0" xfId="370" applyNumberFormat="1" applyFont="1">
      <alignment/>
      <protection/>
    </xf>
    <xf numFmtId="3" fontId="0" fillId="0" borderId="0" xfId="371" applyNumberFormat="1" applyFont="1">
      <alignment/>
      <protection/>
    </xf>
    <xf numFmtId="169" fontId="0" fillId="0" borderId="0" xfId="371" applyNumberFormat="1" applyFont="1">
      <alignment/>
      <protection/>
    </xf>
    <xf numFmtId="3" fontId="141" fillId="0" borderId="0" xfId="394" applyNumberFormat="1" applyFont="1" applyFill="1" applyAlignment="1">
      <alignment/>
    </xf>
    <xf numFmtId="0" fontId="0" fillId="0" borderId="58" xfId="324" applyBorder="1" applyAlignment="1">
      <alignment horizontal="center" vertical="top" wrapText="1"/>
      <protection locked="0"/>
    </xf>
    <xf numFmtId="3" fontId="0" fillId="0" borderId="0" xfId="394" applyNumberFormat="1" applyFont="1" applyFill="1" applyAlignment="1">
      <alignment/>
    </xf>
    <xf numFmtId="0" fontId="5" fillId="0" borderId="0" xfId="369" applyFont="1" applyBorder="1" applyAlignment="1" quotePrefix="1">
      <alignment horizontal="center"/>
      <protection/>
    </xf>
    <xf numFmtId="3" fontId="141" fillId="0" borderId="0" xfId="324" applyNumberFormat="1" applyFont="1" applyBorder="1" applyAlignment="1">
      <alignment horizontal="center"/>
      <protection locked="0"/>
    </xf>
    <xf numFmtId="169" fontId="0" fillId="0" borderId="0" xfId="394" applyNumberFormat="1" applyFont="1" applyFill="1" applyAlignment="1">
      <alignment horizontal="center"/>
    </xf>
    <xf numFmtId="169" fontId="145" fillId="0" borderId="47" xfId="0" applyNumberFormat="1" applyFont="1" applyBorder="1" applyAlignment="1">
      <alignment horizontal="center" vertical="center" wrapText="1"/>
    </xf>
    <xf numFmtId="0" fontId="145" fillId="0" borderId="47" xfId="0" applyNumberFormat="1" applyFont="1" applyBorder="1" applyAlignment="1">
      <alignment horizontal="center" vertical="center" wrapText="1"/>
    </xf>
    <xf numFmtId="3" fontId="145" fillId="0" borderId="47" xfId="0" applyNumberFormat="1" applyFont="1" applyBorder="1" applyAlignment="1">
      <alignment horizontal="center" vertical="center" wrapText="1"/>
    </xf>
    <xf numFmtId="0" fontId="0" fillId="0" borderId="0" xfId="371" applyFont="1">
      <alignment/>
      <protection/>
    </xf>
    <xf numFmtId="4" fontId="0" fillId="0" borderId="0" xfId="369" applyNumberFormat="1" applyFont="1">
      <alignment/>
      <protection/>
    </xf>
    <xf numFmtId="10" fontId="0" fillId="0" borderId="0" xfId="371" applyNumberFormat="1" applyFont="1">
      <alignment/>
      <protection/>
    </xf>
    <xf numFmtId="224" fontId="0" fillId="0" borderId="0" xfId="369" applyNumberFormat="1" applyFont="1">
      <alignment/>
      <protection/>
    </xf>
    <xf numFmtId="0" fontId="116" fillId="0" borderId="0" xfId="368">
      <alignment/>
      <protection/>
    </xf>
    <xf numFmtId="0" fontId="6" fillId="0" borderId="0" xfId="368" applyFont="1" applyAlignment="1">
      <alignment horizontal="right"/>
      <protection/>
    </xf>
    <xf numFmtId="0" fontId="146" fillId="0" borderId="0" xfId="368" applyFont="1" applyFill="1" applyAlignment="1">
      <alignment vertical="center"/>
      <protection/>
    </xf>
    <xf numFmtId="0" fontId="146" fillId="0" borderId="0" xfId="368" applyFont="1">
      <alignment/>
      <protection/>
    </xf>
    <xf numFmtId="0" fontId="146" fillId="0" borderId="0" xfId="368" applyFont="1" applyAlignment="1">
      <alignment vertical="center"/>
      <protection/>
    </xf>
    <xf numFmtId="0" fontId="146" fillId="0" borderId="0" xfId="368" applyFont="1" applyAlignment="1">
      <alignment horizontal="left" vertical="center" wrapText="1" indent="1"/>
      <protection/>
    </xf>
    <xf numFmtId="0" fontId="146" fillId="0" borderId="0" xfId="368" applyFont="1" applyBorder="1" applyAlignment="1">
      <alignment vertical="center"/>
      <protection/>
    </xf>
    <xf numFmtId="0" fontId="0" fillId="0" borderId="0" xfId="368" applyFont="1" applyAlignment="1">
      <alignment horizontal="left" vertical="center"/>
      <protection/>
    </xf>
    <xf numFmtId="0" fontId="0" fillId="0" borderId="0" xfId="368" applyFont="1" applyAlignment="1">
      <alignment vertical="center"/>
      <protection/>
    </xf>
    <xf numFmtId="0" fontId="0" fillId="0" borderId="0" xfId="371" applyFont="1" applyAlignment="1">
      <alignment vertical="center"/>
      <protection/>
    </xf>
    <xf numFmtId="0" fontId="0" fillId="0" borderId="0" xfId="371" applyFont="1" applyAlignment="1">
      <alignment vertical="center" wrapText="1"/>
      <protection/>
    </xf>
    <xf numFmtId="175" fontId="0" fillId="55" borderId="38" xfId="395" applyNumberFormat="1" applyFill="1" applyAlignment="1" applyProtection="1">
      <alignment vertical="center"/>
      <protection locked="0"/>
    </xf>
    <xf numFmtId="0" fontId="0" fillId="56" borderId="38" xfId="395" applyFill="1" applyAlignment="1" applyProtection="1">
      <alignment vertical="center"/>
      <protection locked="0"/>
    </xf>
    <xf numFmtId="3" fontId="0" fillId="57" borderId="38" xfId="395" applyNumberFormat="1" applyFill="1" applyAlignment="1" applyProtection="1">
      <alignment vertical="center"/>
      <protection locked="0"/>
    </xf>
    <xf numFmtId="0" fontId="0" fillId="36" borderId="30" xfId="307" applyFont="1" applyBorder="1" applyAlignment="1" applyProtection="1">
      <alignment vertical="center"/>
      <protection locked="0"/>
    </xf>
    <xf numFmtId="0" fontId="144" fillId="0" borderId="0" xfId="248" applyFont="1" applyBorder="1" applyAlignment="1">
      <alignment horizontal="left" vertical="top"/>
      <protection/>
    </xf>
    <xf numFmtId="2" fontId="0" fillId="0" borderId="0" xfId="0" applyNumberFormat="1" applyAlignment="1">
      <alignment/>
    </xf>
    <xf numFmtId="175" fontId="16" fillId="0" borderId="0" xfId="214" applyNumberFormat="1" applyFont="1" applyAlignment="1">
      <alignment horizontal="center" vertical="center"/>
    </xf>
    <xf numFmtId="0" fontId="11" fillId="0" borderId="0" xfId="390" applyBorder="1" applyAlignment="1">
      <alignment horizontal="left" vertical="top"/>
    </xf>
    <xf numFmtId="0" fontId="0" fillId="0" borderId="0" xfId="318" applyBorder="1" applyAlignment="1">
      <alignment vertical="center"/>
      <protection locked="0"/>
    </xf>
    <xf numFmtId="0" fontId="0" fillId="36" borderId="0" xfId="307" applyFont="1" applyBorder="1" applyAlignment="1" applyProtection="1">
      <alignment vertical="center"/>
      <protection locked="0"/>
    </xf>
    <xf numFmtId="0" fontId="0" fillId="58" borderId="38" xfId="395" applyNumberFormat="1" applyFill="1" applyAlignment="1" applyProtection="1">
      <alignment vertical="center"/>
      <protection locked="0"/>
    </xf>
    <xf numFmtId="0" fontId="11" fillId="0" borderId="0" xfId="390" applyBorder="1" applyAlignment="1">
      <alignment horizontal="left"/>
    </xf>
    <xf numFmtId="37" fontId="0" fillId="59" borderId="38" xfId="395" applyNumberFormat="1" applyFill="1" applyAlignment="1" applyProtection="1">
      <alignment vertical="center"/>
      <protection locked="0"/>
    </xf>
    <xf numFmtId="3" fontId="0" fillId="60" borderId="38" xfId="395" applyNumberFormat="1" applyFill="1" applyAlignment="1" applyProtection="1">
      <alignment horizontal="left" vertical="center"/>
      <protection locked="0"/>
    </xf>
    <xf numFmtId="1" fontId="0" fillId="61" borderId="38" xfId="395" applyNumberFormat="1" applyFill="1" applyAlignment="1" applyProtection="1">
      <alignment vertical="center"/>
      <protection locked="0"/>
    </xf>
    <xf numFmtId="0" fontId="0" fillId="62" borderId="38" xfId="395" applyFont="1" applyFill="1" applyAlignment="1" applyProtection="1">
      <alignment vertical="center"/>
      <protection locked="0"/>
    </xf>
    <xf numFmtId="0" fontId="11" fillId="0" borderId="0" xfId="390" applyBorder="1" applyAlignment="1">
      <alignment vertical="top" wrapText="1"/>
    </xf>
    <xf numFmtId="169" fontId="147" fillId="0" borderId="47" xfId="0" applyNumberFormat="1" applyFont="1" applyBorder="1" applyAlignment="1">
      <alignment horizontal="center" vertical="center" wrapText="1"/>
    </xf>
    <xf numFmtId="223" fontId="147" fillId="0" borderId="47" xfId="0" applyNumberFormat="1" applyFont="1" applyBorder="1" applyAlignment="1">
      <alignment horizontal="center" vertical="center" wrapText="1"/>
    </xf>
    <xf numFmtId="0" fontId="147" fillId="0" borderId="47" xfId="0" applyNumberFormat="1" applyFont="1" applyBorder="1" applyAlignment="1">
      <alignment horizontal="center" vertical="center" wrapText="1"/>
    </xf>
    <xf numFmtId="3" fontId="147" fillId="0" borderId="47" xfId="0" applyNumberFormat="1" applyFont="1" applyBorder="1" applyAlignment="1">
      <alignment horizontal="center" vertical="center" wrapText="1"/>
    </xf>
    <xf numFmtId="0" fontId="11" fillId="0" borderId="24" xfId="390" applyBorder="1" applyAlignment="1">
      <alignment vertical="top"/>
    </xf>
    <xf numFmtId="0" fontId="11" fillId="0" borderId="0" xfId="390" applyBorder="1" applyAlignment="1">
      <alignment horizontal="center" vertical="top"/>
    </xf>
    <xf numFmtId="0" fontId="11" fillId="0" borderId="0" xfId="390" applyFill="1" applyBorder="1" applyAlignment="1">
      <alignment horizontal="left" vertical="top"/>
    </xf>
    <xf numFmtId="0" fontId="11" fillId="0" borderId="0" xfId="390" applyNumberFormat="1" applyBorder="1" applyAlignment="1">
      <alignment horizontal="center" vertical="center"/>
    </xf>
    <xf numFmtId="0" fontId="11" fillId="0" borderId="0" xfId="390" applyBorder="1" applyAlignment="1">
      <alignment/>
    </xf>
    <xf numFmtId="0" fontId="127" fillId="0" borderId="0" xfId="390" applyFont="1" applyAlignment="1">
      <alignment vertical="center"/>
    </xf>
    <xf numFmtId="0" fontId="0" fillId="0" borderId="0" xfId="0" applyFill="1" applyBorder="1" applyAlignment="1">
      <alignment vertical="center" wrapText="1"/>
    </xf>
    <xf numFmtId="0" fontId="11" fillId="0" borderId="0" xfId="390" applyFill="1" applyBorder="1" applyAlignment="1">
      <alignment horizontal="left"/>
    </xf>
    <xf numFmtId="0" fontId="73" fillId="0" borderId="0" xfId="369" applyFont="1" applyFill="1" applyAlignment="1">
      <alignment horizontal="center"/>
      <protection/>
    </xf>
    <xf numFmtId="0" fontId="0" fillId="0" borderId="0" xfId="369" applyFont="1" applyFill="1" applyAlignment="1">
      <alignment horizontal="center"/>
      <protection/>
    </xf>
    <xf numFmtId="0" fontId="0" fillId="0" borderId="0" xfId="390" applyFont="1" applyBorder="1" applyAlignment="1">
      <alignment horizontal="center"/>
    </xf>
    <xf numFmtId="0" fontId="0" fillId="0" borderId="0" xfId="369" applyFont="1" applyFill="1" applyAlignment="1">
      <alignment horizontal="center"/>
      <protection/>
    </xf>
    <xf numFmtId="3" fontId="141" fillId="0" borderId="52" xfId="318" applyNumberFormat="1" applyFont="1" applyBorder="1" applyAlignment="1">
      <alignment vertical="center"/>
      <protection locked="0"/>
    </xf>
    <xf numFmtId="1" fontId="0" fillId="0" borderId="62" xfId="318" applyNumberFormat="1" applyBorder="1" applyAlignment="1">
      <alignment horizontal="center" vertical="center"/>
      <protection locked="0"/>
    </xf>
    <xf numFmtId="1" fontId="0" fillId="0" borderId="60" xfId="307" applyNumberFormat="1" applyFill="1" applyBorder="1" applyAlignment="1" applyProtection="1">
      <alignment horizontal="center" vertical="center"/>
      <protection locked="0"/>
    </xf>
    <xf numFmtId="0" fontId="0" fillId="0" borderId="0" xfId="324" applyFont="1" applyBorder="1" applyAlignment="1">
      <alignment vertical="center"/>
      <protection locked="0"/>
    </xf>
    <xf numFmtId="3" fontId="0" fillId="63" borderId="38" xfId="395" applyNumberFormat="1" applyFill="1" applyAlignment="1" applyProtection="1">
      <alignment horizontal="center"/>
      <protection locked="0"/>
    </xf>
    <xf numFmtId="3" fontId="0" fillId="0" borderId="51" xfId="318" applyNumberFormat="1" applyBorder="1" applyAlignment="1">
      <alignment horizontal="center"/>
      <protection locked="0"/>
    </xf>
    <xf numFmtId="3" fontId="141" fillId="0" borderId="30" xfId="318" applyNumberFormat="1" applyFont="1" applyAlignment="1">
      <alignment horizontal="center"/>
      <protection locked="0"/>
    </xf>
    <xf numFmtId="3" fontId="135" fillId="0" borderId="30" xfId="318" applyNumberFormat="1" applyFont="1" applyAlignment="1">
      <alignment horizontal="center"/>
      <protection locked="0"/>
    </xf>
    <xf numFmtId="0" fontId="73" fillId="0" borderId="0" xfId="369" applyFont="1" applyAlignment="1">
      <alignment horizontal="center"/>
      <protection/>
    </xf>
    <xf numFmtId="10" fontId="0" fillId="0" borderId="0" xfId="369" applyNumberFormat="1" applyFont="1" applyAlignment="1">
      <alignment horizontal="center"/>
      <protection/>
    </xf>
    <xf numFmtId="0" fontId="4" fillId="0" borderId="24" xfId="370" applyFont="1" applyBorder="1">
      <alignment/>
      <protection/>
    </xf>
    <xf numFmtId="0" fontId="74" fillId="0" borderId="24" xfId="370" applyFont="1" applyBorder="1">
      <alignment/>
      <protection/>
    </xf>
    <xf numFmtId="0" fontId="74" fillId="0" borderId="0" xfId="370" applyFont="1" applyBorder="1">
      <alignment/>
      <protection/>
    </xf>
    <xf numFmtId="3" fontId="0" fillId="0" borderId="30" xfId="318" applyNumberFormat="1" applyAlignment="1">
      <alignment horizontal="center"/>
      <protection locked="0"/>
    </xf>
    <xf numFmtId="0" fontId="139" fillId="0" borderId="0" xfId="390" applyFont="1" applyBorder="1" applyAlignment="1">
      <alignment horizontal="left"/>
    </xf>
    <xf numFmtId="169" fontId="17" fillId="64" borderId="38" xfId="395" applyNumberFormat="1" applyFont="1" applyFill="1" applyAlignment="1">
      <alignment horizontal="center" vertical="center" wrapText="1"/>
    </xf>
    <xf numFmtId="0" fontId="148" fillId="0" borderId="63" xfId="390" applyFont="1" applyBorder="1" applyAlignment="1">
      <alignment vertical="top" wrapText="1"/>
    </xf>
    <xf numFmtId="0" fontId="149" fillId="0" borderId="0" xfId="0" applyFont="1" applyAlignment="1">
      <alignment vertical="center"/>
    </xf>
    <xf numFmtId="0" fontId="150" fillId="0" borderId="0" xfId="248" applyFont="1" applyBorder="1" applyAlignment="1">
      <alignment vertical="top" wrapText="1"/>
      <protection/>
    </xf>
    <xf numFmtId="0" fontId="149" fillId="0" borderId="0" xfId="0" applyFont="1" applyBorder="1" applyAlignment="1">
      <alignment vertical="center"/>
    </xf>
    <xf numFmtId="0" fontId="151" fillId="0" borderId="24" xfId="297" applyFont="1" applyBorder="1" applyAlignment="1">
      <alignment horizontal="right" vertical="center"/>
    </xf>
    <xf numFmtId="0" fontId="152" fillId="0" borderId="0" xfId="0" applyFont="1" applyBorder="1" applyAlignment="1">
      <alignment horizontal="right" vertical="center" wrapText="1"/>
    </xf>
    <xf numFmtId="0" fontId="149" fillId="0" borderId="0" xfId="0" applyNumberFormat="1" applyFont="1" applyBorder="1" applyAlignment="1">
      <alignment horizontal="right" vertical="center" wrapText="1"/>
    </xf>
    <xf numFmtId="0" fontId="148" fillId="0" borderId="50" xfId="0" applyFont="1" applyBorder="1" applyAlignment="1">
      <alignment horizontal="right" vertical="center"/>
    </xf>
    <xf numFmtId="0" fontId="149" fillId="0" borderId="0" xfId="0" applyFont="1" applyBorder="1" applyAlignment="1">
      <alignment horizontal="right" vertical="center"/>
    </xf>
    <xf numFmtId="0" fontId="148" fillId="0" borderId="0" xfId="390" applyFont="1" applyBorder="1" applyAlignment="1">
      <alignment horizontal="right" vertical="top" wrapText="1"/>
    </xf>
    <xf numFmtId="0" fontId="150" fillId="0" borderId="0" xfId="248" applyFont="1" applyBorder="1" applyAlignment="1">
      <alignment horizontal="right" vertical="top" wrapText="1"/>
      <protection/>
    </xf>
    <xf numFmtId="0" fontId="149" fillId="0" borderId="0" xfId="371" applyFont="1" applyBorder="1" applyAlignment="1">
      <alignment horizontal="right"/>
      <protection/>
    </xf>
    <xf numFmtId="0" fontId="153" fillId="0" borderId="24" xfId="285" applyFont="1" applyBorder="1" applyAlignment="1">
      <alignment vertical="center"/>
    </xf>
    <xf numFmtId="0" fontId="11" fillId="0" borderId="0" xfId="390" applyAlignment="1">
      <alignment/>
    </xf>
    <xf numFmtId="0" fontId="11" fillId="0" borderId="0" xfId="390" applyBorder="1" applyAlignment="1">
      <alignment vertical="center"/>
    </xf>
    <xf numFmtId="224" fontId="11" fillId="0" borderId="0" xfId="390" applyNumberFormat="1" applyBorder="1" applyAlignment="1">
      <alignment horizontal="left"/>
    </xf>
    <xf numFmtId="3" fontId="145" fillId="0" borderId="0" xfId="369" applyNumberFormat="1" applyFont="1" applyAlignment="1">
      <alignment horizontal="center"/>
      <protection/>
    </xf>
    <xf numFmtId="0" fontId="134" fillId="0" borderId="0" xfId="371" applyFont="1" applyAlignment="1">
      <alignment vertical="center" wrapText="1"/>
      <protection/>
    </xf>
    <xf numFmtId="0" fontId="0" fillId="0" borderId="0" xfId="371" applyFont="1" applyAlignment="1">
      <alignment vertical="center" wrapText="1"/>
      <protection/>
    </xf>
    <xf numFmtId="0" fontId="0" fillId="0" borderId="0" xfId="390" applyFont="1" applyAlignment="1">
      <alignment vertical="center" wrapText="1"/>
    </xf>
    <xf numFmtId="0" fontId="5" fillId="0" borderId="0" xfId="371" applyFont="1" applyAlignment="1">
      <alignment horizontal="center" textRotation="90" wrapText="1"/>
      <protection/>
    </xf>
    <xf numFmtId="0" fontId="0" fillId="0" borderId="0" xfId="0" applyAlignment="1">
      <alignment/>
    </xf>
    <xf numFmtId="3" fontId="0" fillId="0" borderId="64" xfId="318" applyNumberFormat="1" applyBorder="1" applyAlignment="1">
      <alignment horizontal="center" wrapText="1"/>
      <protection locked="0"/>
    </xf>
    <xf numFmtId="0" fontId="0" fillId="0" borderId="0" xfId="369" applyFont="1" applyAlignment="1">
      <alignment horizontal="center" wrapText="1"/>
      <protection/>
    </xf>
  </cellXfs>
  <cellStyles count="449">
    <cellStyle name="Normal" xfId="0"/>
    <cellStyle name=" _x0007_" xfId="15"/>
    <cellStyle name=" 1" xfId="16"/>
    <cellStyle name=" _x0007_LÓ" xfId="17"/>
    <cellStyle name=" _x0007_LÓ_x0018_" xfId="18"/>
    <cellStyle name=" _x0007_LÓ_x0018_ÄþÍ" xfId="19"/>
    <cellStyle name=" _x0007_LÓ_x0018_ÄþÍN^NuNVþˆHÁ_x0001__x0018_(n" xfId="20"/>
    <cellStyle name=" _x0007_LÓ_x0018_ÄþÍN^NuNVþˆHÁ_x0001__x0018_(n 2" xfId="21"/>
    <cellStyle name=" _x0007_LÓ_x0018_ÄþÍN^NuNVþˆHÁ_x0001__x0018_(n 2 2" xfId="22"/>
    <cellStyle name=" _x0007_LÓ_x0018_ÄþÍN^NuNVþˆHÁ_x0001__x0018_(n 2 3" xfId="23"/>
    <cellStyle name=" _x0007_LÓ_x0018_ÄþÍN^NuNVþˆHÁ_x0001__x0018_(n 3" xfId="24"/>
    <cellStyle name=" _x0007_LÓ_x0018_ÄþÍN^NuNVþˆHÁ_x0001__x0018_(n 4" xfId="25"/>
    <cellStyle name=" _x0007_LÓ_x0018_ÄþÍN^NuNVþˆHÁ_x0001__x0018_(n 4 2" xfId="26"/>
    <cellStyle name=" _x0007_LÓ_x0018_ÄþÍN^NuNVþˆHÁ_x0001__x0018_(n 5" xfId="27"/>
    <cellStyle name="%" xfId="28"/>
    <cellStyle name="% 2" xfId="29"/>
    <cellStyle name="%_ETHERNET VOLS x UF SPLIT BY AS VOL" xfId="30"/>
    <cellStyle name="%_ISDN30 model050809 (Aggressive Base Case)" xfId="31"/>
    <cellStyle name="%_SG&amp;A Analysis 161209" xfId="32"/>
    <cellStyle name="%_SG&amp;A Analysis 211209" xfId="33"/>
    <cellStyle name="%_SGA Analysis 231209" xfId="34"/>
    <cellStyle name="????[0]_2.5G????" xfId="35"/>
    <cellStyle name="????_2.5G????_SBS155622 Quotation Template V6.0" xfId="36"/>
    <cellStyle name="??_Book2" xfId="37"/>
    <cellStyle name="?Q\?1@" xfId="38"/>
    <cellStyle name="]&#13;&#10;Zoomed=1&#13;&#10;Row=0&#13;&#10;Column=0&#13;&#10;Height=0&#13;&#10;Width=0&#13;&#10;FontName=FoxFont&#13;&#10;FontStyle=0&#13;&#10;FontSize=9&#13;&#10;PrtFontName=FoxPrin" xfId="39"/>
    <cellStyle name="_04 12 10 0506 Budget Plan Pack - Director Sign off Version1" xfId="40"/>
    <cellStyle name="_04 12 10 0506 Budget Plan Pack - Director Sign off Version1_ISDN30 model050809 (Aggressive Base Case)" xfId="41"/>
    <cellStyle name="_04 12 15 - 0506 Budget Plan Pack - Director Sign off Version 5.01" xfId="42"/>
    <cellStyle name="_04 12 15 - 0506 Budget Plan Pack - Director Sign off Version 5.01_ISDN30 model050809 (Aggressive Base Case)" xfId="43"/>
    <cellStyle name="_040427 Omzet per BU_RJM" xfId="44"/>
    <cellStyle name="_05 02 08 - 0506 Budget Plan v14.3" xfId="45"/>
    <cellStyle name="_05 02 08 - 0506 Budget Plan v14.3_ISDN30 model050809 (Aggressive Base Case)" xfId="46"/>
    <cellStyle name="_21C_BUDGET_POSITION_05063" xfId="47"/>
    <cellStyle name="_Absolute latest PL 05_06 with actual 04_05 outurn" xfId="48"/>
    <cellStyle name="_Absolute latest PL 05_06 with actual 04_05 outurn_ISDN30 model050809 (Aggressive Base Case)" xfId="49"/>
    <cellStyle name="_Aspire costs Low Level Feed" xfId="50"/>
    <cellStyle name="_base 1 output P11" xfId="51"/>
    <cellStyle name="_BBBasicVoicemodel1605072" xfId="52"/>
    <cellStyle name="_BC" xfId="53"/>
    <cellStyle name="_BCA" xfId="54"/>
    <cellStyle name="_BCB" xfId="55"/>
    <cellStyle name="_BCMR_Paybacks_AU_14Nov08_latest_prices_QRF3" xfId="56"/>
    <cellStyle name="_BCMR_unit_costs_10Nov08_PPGmeeting" xfId="57"/>
    <cellStyle name="_BES" xfId="58"/>
    <cellStyle name="_Book1 (6)" xfId="59"/>
    <cellStyle name="_Book1 (6)_ISDN30 model050809 (Aggressive Base Case)" xfId="60"/>
    <cellStyle name="_Bottom Up Maart" xfId="61"/>
    <cellStyle name="_CCrew QRF 3 Volume File Revision V1b" xfId="62"/>
    <cellStyle name="_CCrew QRF 3 Volume File Revision V1b_ISDN30 model050809 (Aggressive Base Case)" xfId="63"/>
    <cellStyle name="_CCTV - Final Pricing - GM Version Glide Path 4 12.02 updated 0607 Fibre &amp; Duct costs" xfId="64"/>
    <cellStyle name="_Churn 2004" xfId="65"/>
    <cellStyle name="_Consolidatie set Overig opbr+verkr BU VT JP2004 versie6" xfId="66"/>
    <cellStyle name="_Consolidatie set P&amp;L omzet BU VT JP2004 versie6" xfId="67"/>
    <cellStyle name="_development prioritisation v2.11" xfId="68"/>
    <cellStyle name="_development prioritisation v2.11_ISDN30 model050809 (Aggressive Base Case)" xfId="69"/>
    <cellStyle name="_drivers" xfId="70"/>
    <cellStyle name="_ETHERNET VOLS x UF SPLIT BY AS VOL" xfId="71"/>
    <cellStyle name="_EY, Market scenario model, v1.10" xfId="72"/>
    <cellStyle name="_jev 2004 augustus" xfId="73"/>
    <cellStyle name="_JEV april" xfId="74"/>
    <cellStyle name="_kmh_011106v3b Mike" xfId="75"/>
    <cellStyle name="_KPN Fixed" xfId="76"/>
    <cellStyle name="_MB Indicative Pricing Analysis BES Outside Bcast 270m v1 0407" xfId="77"/>
    <cellStyle name="_oak cost of sales_d10d(vol flex)" xfId="78"/>
    <cellStyle name="_oak cost of sales_d10d(vol flex)_ISDN30 model050809 (Aggressive Base Case)" xfId="79"/>
    <cellStyle name="_omzetbreakdown jan 2004" xfId="80"/>
    <cellStyle name="_PG503 Assurance Model including Internal 0809_v1 Ethernet FTE" xfId="81"/>
    <cellStyle name="_PG503 Assurance Model including Internal P6 0910 Draft 1 WIP" xfId="82"/>
    <cellStyle name="_Priority Matrix 090105vr v2" xfId="83"/>
    <cellStyle name="_Priority Matrix 090105vr v2_ISDN30 model050809 (Aggressive Base Case)" xfId="84"/>
    <cellStyle name="_Prirotised capex v7 DB" xfId="85"/>
    <cellStyle name="_Prirotised capex v7 DB_ISDN30 model050809 (Aggressive Base Case)" xfId="86"/>
    <cellStyle name="_Productierapportage CM" xfId="87"/>
    <cellStyle name="_ROI MD Data Prioritisation 170205" xfId="88"/>
    <cellStyle name="_ROI MD Data Prioritisation 170205_ISDN30 model050809 (Aggressive Base Case)" xfId="89"/>
    <cellStyle name="_SG&amp;A Analysis 161209" xfId="90"/>
    <cellStyle name="_SG&amp;A Analysis 211209" xfId="91"/>
    <cellStyle name="_SG&amp;A Provisioning base PG501B plus internals 0809" xfId="92"/>
    <cellStyle name="_SG&amp;A Provisioning base PG501B plus internals P6 0910 Draft 1 WIP" xfId="93"/>
    <cellStyle name="_SGA Analysis 231209" xfId="94"/>
    <cellStyle name="_SHDS Fibre and Duct costs 0607 (3) LATEST &amp; BEST v2" xfId="95"/>
    <cellStyle name="_Sheet1" xfId="96"/>
    <cellStyle name="_Sheet1_ISDN30 model050809 (Aggressive Base Case)" xfId="97"/>
    <cellStyle name="_Summary Info" xfId="98"/>
    <cellStyle name="_tasktimes dataslides031106v3 Kam" xfId="99"/>
    <cellStyle name="_view of costs 11th sept 08 (2)" xfId="100"/>
    <cellStyle name="_WEES_WES_Cost Stack _External Resite_2008" xfId="101"/>
    <cellStyle name="_WES BES Model 0506 draft 020606" xfId="102"/>
    <cellStyle name="_WES LA Pricing Analysis v21" xfId="103"/>
    <cellStyle name="_WES LA Pricing Analysis v22" xfId="104"/>
    <cellStyle name="_Wk16" xfId="105"/>
    <cellStyle name="=C:\WINNT\SYSTEM32\COMMAND.COM" xfId="106"/>
    <cellStyle name="§Q\?1@" xfId="107"/>
    <cellStyle name="§Q\?1@ 2" xfId="108"/>
    <cellStyle name="0,0&#10;&#10;NA&#10;&#10;" xfId="109"/>
    <cellStyle name="0,0&#13;&#10;NA&#13;&#10;" xfId="110"/>
    <cellStyle name="15.2" xfId="111"/>
    <cellStyle name="20% - Accent1" xfId="112"/>
    <cellStyle name="20% - Accent2" xfId="113"/>
    <cellStyle name="20% - Accent3" xfId="114"/>
    <cellStyle name="20% - Accent4" xfId="115"/>
    <cellStyle name="20% - Accent5" xfId="116"/>
    <cellStyle name="20% - Accent6" xfId="117"/>
    <cellStyle name="40% - Accent1" xfId="118"/>
    <cellStyle name="40% - Accent2" xfId="119"/>
    <cellStyle name="40% - Accent3" xfId="120"/>
    <cellStyle name="40% - Accent4" xfId="121"/>
    <cellStyle name="40% - Accent5" xfId="122"/>
    <cellStyle name="40% - Accent6" xfId="123"/>
    <cellStyle name="60% - Accent1" xfId="124"/>
    <cellStyle name="60% - Accent2" xfId="125"/>
    <cellStyle name="60% - Accent3" xfId="126"/>
    <cellStyle name="60% - Accent4" xfId="127"/>
    <cellStyle name="60% - Accent5" xfId="128"/>
    <cellStyle name="60% - Accent6" xfId="129"/>
    <cellStyle name="9" xfId="130"/>
    <cellStyle name="9_BES_WES_2.5G_10G_Pricing_Paper_Financials_5Feb09" xfId="131"/>
    <cellStyle name="aaa" xfId="132"/>
    <cellStyle name="Accent1" xfId="133"/>
    <cellStyle name="Accent2" xfId="134"/>
    <cellStyle name="Accent3" xfId="135"/>
    <cellStyle name="Accent4" xfId="136"/>
    <cellStyle name="Accent5" xfId="137"/>
    <cellStyle name="Accent6" xfId="138"/>
    <cellStyle name="ÅëÈ­ [0]_laroux" xfId="139"/>
    <cellStyle name="ÅëÈ­_laroux" xfId="140"/>
    <cellStyle name="ÄÞ¸¶ [0]_laroux" xfId="141"/>
    <cellStyle name="ÄÞ¸¶_laroux" xfId="142"/>
    <cellStyle name="Body" xfId="143"/>
    <cellStyle name="BoldItalic" xfId="144"/>
    <cellStyle name="Ç¥ÁØ_ÀÎÀç°³¹ß¿ø" xfId="145"/>
    <cellStyle name="Calc" xfId="146"/>
    <cellStyle name="calc  Amount" xfId="147"/>
    <cellStyle name="Calc - Blue" xfId="148"/>
    <cellStyle name="Calc - Blue 2" xfId="149"/>
    <cellStyle name="Calc - Feed" xfId="150"/>
    <cellStyle name="Calc - Feed 2" xfId="151"/>
    <cellStyle name="Calc - Green" xfId="152"/>
    <cellStyle name="Calc - Green 2" xfId="153"/>
    <cellStyle name="Calc - Grey" xfId="154"/>
    <cellStyle name="Calc - Grey 2" xfId="155"/>
    <cellStyle name="Calc - Light" xfId="156"/>
    <cellStyle name="Calc - Light White" xfId="157"/>
    <cellStyle name="Calc - White" xfId="158"/>
    <cellStyle name="Calc - White 2" xfId="159"/>
    <cellStyle name="Calc - White Light" xfId="160"/>
    <cellStyle name="Calc - White_AOP Budget Bible 211105 v1" xfId="161"/>
    <cellStyle name="Calc 2" xfId="162"/>
    <cellStyle name="CALC Amount" xfId="163"/>
    <cellStyle name="CALC Amount [1]" xfId="164"/>
    <cellStyle name="CALC Amount [2]" xfId="165"/>
    <cellStyle name="CALC Amount Total" xfId="166"/>
    <cellStyle name="CALC Amount Total [1]" xfId="167"/>
    <cellStyle name="CALC Amount Total [2]" xfId="168"/>
    <cellStyle name="CALC Currency" xfId="169"/>
    <cellStyle name="Calc Currency (0)" xfId="170"/>
    <cellStyle name="CALC Currency [1]" xfId="171"/>
    <cellStyle name="CALC Currency [2]" xfId="172"/>
    <cellStyle name="CALC Currency Total" xfId="173"/>
    <cellStyle name="CALC Currency Total [1]" xfId="174"/>
    <cellStyle name="CALC Currency Total [2]" xfId="175"/>
    <cellStyle name="CALC Date Long" xfId="176"/>
    <cellStyle name="CALC Date Short" xfId="177"/>
    <cellStyle name="CALC list" xfId="178"/>
    <cellStyle name="CALC Percent" xfId="179"/>
    <cellStyle name="CALC Percent [1]" xfId="180"/>
    <cellStyle name="CALC Percent [2]" xfId="181"/>
    <cellStyle name="CALC Percent Total" xfId="182"/>
    <cellStyle name="CALC Percent Total [1]" xfId="183"/>
    <cellStyle name="CALC Percent Total [2]" xfId="184"/>
    <cellStyle name="Calc White" xfId="185"/>
    <cellStyle name="Calc_AOP Budget Bible 211105 v1" xfId="186"/>
    <cellStyle name="Calculation" xfId="187"/>
    <cellStyle name="Calculation - Column total" xfId="188"/>
    <cellStyle name="Calculation - Info only" xfId="189"/>
    <cellStyle name="Calculation - Info only Row total" xfId="190"/>
    <cellStyle name="Calculation - Reformatting data" xfId="191"/>
    <cellStyle name="Calculation - Row total" xfId="192"/>
    <cellStyle name="Calculation - Source fr input" xfId="193"/>
    <cellStyle name="Calculation - Sum" xfId="194"/>
    <cellStyle name="check" xfId="195"/>
    <cellStyle name="Checksum" xfId="196"/>
    <cellStyle name="Checksum 2" xfId="197"/>
    <cellStyle name="Checksum 3" xfId="198"/>
    <cellStyle name="CheckSum label" xfId="199"/>
    <cellStyle name="Clear" xfId="200"/>
    <cellStyle name="Comma" xfId="201"/>
    <cellStyle name="Comma  - Style1" xfId="202"/>
    <cellStyle name="Comma  - Style2" xfId="203"/>
    <cellStyle name="Comma  - Style3" xfId="204"/>
    <cellStyle name="Comma  - Style4" xfId="205"/>
    <cellStyle name="Comma  - Style5" xfId="206"/>
    <cellStyle name="Comma  - Style6" xfId="207"/>
    <cellStyle name="Comma  - Style7" xfId="208"/>
    <cellStyle name="Comma  - Style8" xfId="209"/>
    <cellStyle name="comma [1]" xfId="210"/>
    <cellStyle name="Comma 0" xfId="211"/>
    <cellStyle name="Comma 0*" xfId="212"/>
    <cellStyle name="Comma 0_Board Presentation Back Up v3.3" xfId="213"/>
    <cellStyle name="Comma 2" xfId="214"/>
    <cellStyle name="Comma 2 2" xfId="215"/>
    <cellStyle name="Comma 3" xfId="216"/>
    <cellStyle name="Comma 3 2" xfId="217"/>
    <cellStyle name="Comma 4" xfId="218"/>
    <cellStyle name="Comma 4 2" xfId="219"/>
    <cellStyle name="Copied" xfId="220"/>
    <cellStyle name="Currency" xfId="221"/>
    <cellStyle name="Currency 0" xfId="222"/>
    <cellStyle name="Currency 2" xfId="223"/>
    <cellStyle name="Currency 2 2" xfId="224"/>
    <cellStyle name="Currency 2 3" xfId="225"/>
    <cellStyle name="Currency-$" xfId="226"/>
    <cellStyle name="Currency-£" xfId="227"/>
    <cellStyle name="Currency-F" xfId="228"/>
    <cellStyle name="Data" xfId="229"/>
    <cellStyle name="DATA Amount" xfId="230"/>
    <cellStyle name="DATA Amount [1]" xfId="231"/>
    <cellStyle name="DATA Amount [2]" xfId="232"/>
    <cellStyle name="DATA Currency" xfId="233"/>
    <cellStyle name="DATA Currency [1]" xfId="234"/>
    <cellStyle name="DATA Currency [2]" xfId="235"/>
    <cellStyle name="DATA Date Long" xfId="236"/>
    <cellStyle name="DATA Date Short" xfId="237"/>
    <cellStyle name="DATA List" xfId="238"/>
    <cellStyle name="DATA Memo" xfId="239"/>
    <cellStyle name="DATA Percent" xfId="240"/>
    <cellStyle name="DATA Percent [1]" xfId="241"/>
    <cellStyle name="DATA Percent [2]" xfId="242"/>
    <cellStyle name="DATA Text" xfId="243"/>
    <cellStyle name="DATA Version" xfId="244"/>
    <cellStyle name="DataEntry" xfId="245"/>
    <cellStyle name="Date" xfId="246"/>
    <cellStyle name="Date Aligned" xfId="247"/>
    <cellStyle name="Description" xfId="248"/>
    <cellStyle name="Dotted Line" xfId="249"/>
    <cellStyle name="Entered" xfId="250"/>
    <cellStyle name="entry box" xfId="251"/>
    <cellStyle name="entry box 2" xfId="252"/>
    <cellStyle name="Euro" xfId="253"/>
    <cellStyle name="Exception" xfId="254"/>
    <cellStyle name="Exception - Light" xfId="255"/>
    <cellStyle name="Exception 2" xfId="256"/>
    <cellStyle name="Exception_AOP Budget Bible 211105 v1" xfId="257"/>
    <cellStyle name="Explanatory Text" xfId="258"/>
    <cellStyle name="Explanatory Text 2" xfId="259"/>
    <cellStyle name="Explanatory Text 2 2" xfId="260"/>
    <cellStyle name="Explanatory Text 2 3" xfId="261"/>
    <cellStyle name="Explanatory Text 3" xfId="262"/>
    <cellStyle name="Export data" xfId="263"/>
    <cellStyle name="External links" xfId="264"/>
    <cellStyle name="Feeder Field" xfId="265"/>
    <cellStyle name="Feeder Field - Light" xfId="266"/>
    <cellStyle name="Feeder Field 2" xfId="267"/>
    <cellStyle name="Feeder Field Light" xfId="268"/>
    <cellStyle name="Feeder Field_AOP Budget Bible 211105 v1" xfId="269"/>
    <cellStyle name="font" xfId="270"/>
    <cellStyle name="Footnote" xfId="271"/>
    <cellStyle name="General No - Black" xfId="272"/>
    <cellStyle name="General No (Black)" xfId="273"/>
    <cellStyle name="General No (Red)" xfId="274"/>
    <cellStyle name="Grand Total" xfId="275"/>
    <cellStyle name="Grey" xfId="276"/>
    <cellStyle name="Greyed out" xfId="277"/>
    <cellStyle name="Greyed out - Light" xfId="278"/>
    <cellStyle name="Greyed out_AOP Budget Bible 211105 v1" xfId="279"/>
    <cellStyle name="H0" xfId="280"/>
    <cellStyle name="H0 2" xfId="281"/>
    <cellStyle name="H0 2 2" xfId="282"/>
    <cellStyle name="H0 2 3" xfId="283"/>
    <cellStyle name="H0 3" xfId="284"/>
    <cellStyle name="H1" xfId="285"/>
    <cellStyle name="H2" xfId="286"/>
    <cellStyle name="H3" xfId="287"/>
    <cellStyle name="H4" xfId="288"/>
    <cellStyle name="Hard Percent" xfId="289"/>
    <cellStyle name="Header" xfId="290"/>
    <cellStyle name="Header1" xfId="291"/>
    <cellStyle name="Header2" xfId="292"/>
    <cellStyle name="Heading 1" xfId="293"/>
    <cellStyle name="Heading 1 2" xfId="294"/>
    <cellStyle name="Heading 1 2 2" xfId="295"/>
    <cellStyle name="Heading 1 2 3" xfId="296"/>
    <cellStyle name="Heading 1 3" xfId="297"/>
    <cellStyle name="Heading 2" xfId="298"/>
    <cellStyle name="Heading 2 2" xfId="299"/>
    <cellStyle name="Heading 2 3" xfId="300"/>
    <cellStyle name="Heading 3" xfId="301"/>
    <cellStyle name="Heading 3 2" xfId="302"/>
    <cellStyle name="Heading 3 3" xfId="303"/>
    <cellStyle name="Heading 4" xfId="304"/>
    <cellStyle name="Heading 4 2" xfId="305"/>
    <cellStyle name="Heading 4 3" xfId="306"/>
    <cellStyle name="Highlight" xfId="307"/>
    <cellStyle name="Input - ext source" xfId="308"/>
    <cellStyle name="Input [yellow]" xfId="309"/>
    <cellStyle name="Input [yellow] 2" xfId="310"/>
    <cellStyle name="Input 1" xfId="311"/>
    <cellStyle name="Input 1 - Light" xfId="312"/>
    <cellStyle name="Input 1_AOP Budget Bible 211105 v1" xfId="313"/>
    <cellStyle name="Input 2" xfId="314"/>
    <cellStyle name="Input 2 - Light" xfId="315"/>
    <cellStyle name="Input 2_AOP Budget Bible 211105 v1" xfId="316"/>
    <cellStyle name="Input calculation" xfId="317"/>
    <cellStyle name="Input data" xfId="318"/>
    <cellStyle name="Input data 2" xfId="319"/>
    <cellStyle name="Input data 3" xfId="320"/>
    <cellStyle name="Input data comment" xfId="321"/>
    <cellStyle name="Input estimate" xfId="322"/>
    <cellStyle name="Input label" xfId="323"/>
    <cellStyle name="Input parameter" xfId="324"/>
    <cellStyle name="Input parameter 2" xfId="325"/>
    <cellStyle name="Input parameter 3" xfId="326"/>
    <cellStyle name="Input sum" xfId="327"/>
    <cellStyle name="Input-reformat" xfId="328"/>
    <cellStyle name="Input-reformatted" xfId="329"/>
    <cellStyle name="Intega" xfId="330"/>
    <cellStyle name="Komma [0]_PLDT" xfId="331"/>
    <cellStyle name="Komma_KAF-ASN-1000" xfId="332"/>
    <cellStyle name="KPMG Heading 1" xfId="333"/>
    <cellStyle name="KPMG Heading 2" xfId="334"/>
    <cellStyle name="KPMG Heading 3" xfId="335"/>
    <cellStyle name="KPMG Heading 4" xfId="336"/>
    <cellStyle name="KPMG Normal" xfId="337"/>
    <cellStyle name="KPMG Normal Text" xfId="338"/>
    <cellStyle name="Label from list" xfId="339"/>
    <cellStyle name="Label from list Total" xfId="340"/>
    <cellStyle name="LABEL Normal" xfId="341"/>
    <cellStyle name="LABEL Note" xfId="342"/>
    <cellStyle name="LABEL Units" xfId="343"/>
    <cellStyle name="left" xfId="344"/>
    <cellStyle name="Legal 8½ x 14 in" xfId="345"/>
    <cellStyle name="linked" xfId="346"/>
    <cellStyle name="Linked Cell" xfId="347"/>
    <cellStyle name="LN" xfId="348"/>
    <cellStyle name="_x0007_LÓ_x0018_ÄþÍN^NuNVþˆHÁ_x0001__x0018_(n" xfId="349"/>
    <cellStyle name="Main Title" xfId="350"/>
    <cellStyle name="Migliaia_pldt" xfId="351"/>
    <cellStyle name="Milliers [0]_laroux" xfId="352"/>
    <cellStyle name="Milliers_laroux" xfId="353"/>
    <cellStyle name="Model data" xfId="354"/>
    <cellStyle name="Model data - info only" xfId="355"/>
    <cellStyle name="Model data - Row total" xfId="356"/>
    <cellStyle name="Monétaire [0]_laroux" xfId="357"/>
    <cellStyle name="Monétaire_laroux" xfId="358"/>
    <cellStyle name="Multiple" xfId="359"/>
    <cellStyle name="Name" xfId="360"/>
    <cellStyle name="Named Range" xfId="361"/>
    <cellStyle name="Named Range Tag" xfId="362"/>
    <cellStyle name="Named Range_AOP Budget Bible 211105 v1" xfId="363"/>
    <cellStyle name="no dec" xfId="364"/>
    <cellStyle name="Normal - Style1" xfId="365"/>
    <cellStyle name="Normal 1" xfId="366"/>
    <cellStyle name="Normal 10" xfId="367"/>
    <cellStyle name="Normal 11" xfId="368"/>
    <cellStyle name="Normal 12" xfId="369"/>
    <cellStyle name="Normal 13" xfId="370"/>
    <cellStyle name="Normal 2" xfId="371"/>
    <cellStyle name="Normal 2 2" xfId="372"/>
    <cellStyle name="Normal 2 2 2" xfId="373"/>
    <cellStyle name="Normal 2 3" xfId="374"/>
    <cellStyle name="Normal 2 4" xfId="375"/>
    <cellStyle name="Normal 3" xfId="376"/>
    <cellStyle name="Normal 3 2" xfId="377"/>
    <cellStyle name="Normal 4" xfId="378"/>
    <cellStyle name="Normal 5" xfId="379"/>
    <cellStyle name="Normal 5 2" xfId="380"/>
    <cellStyle name="Normal 6" xfId="381"/>
    <cellStyle name="Normal 7" xfId="382"/>
    <cellStyle name="Normal 8" xfId="383"/>
    <cellStyle name="Normal 9" xfId="384"/>
    <cellStyle name="Normale_pldt" xfId="385"/>
    <cellStyle name="Normalny_Arkusz1" xfId="386"/>
    <cellStyle name="Note" xfId="387"/>
    <cellStyle name="Note 2" xfId="388"/>
    <cellStyle name="Note 3" xfId="389"/>
    <cellStyle name="NoteOrSource" xfId="390"/>
    <cellStyle name="Number" xfId="391"/>
    <cellStyle name="Numbers" xfId="392"/>
    <cellStyle name="Ofcom Note" xfId="393"/>
    <cellStyle name="Ofcom Output" xfId="394"/>
    <cellStyle name="OfcomConfidential" xfId="395"/>
    <cellStyle name="Output to another model" xfId="396"/>
    <cellStyle name="Page Number" xfId="397"/>
    <cellStyle name="Percent" xfId="398"/>
    <cellStyle name="Percent [2]" xfId="399"/>
    <cellStyle name="Percent 2" xfId="400"/>
    <cellStyle name="Percent 2 2" xfId="401"/>
    <cellStyle name="Percent 2 3" xfId="402"/>
    <cellStyle name="Percent 3" xfId="403"/>
    <cellStyle name="Percentage" xfId="404"/>
    <cellStyle name="Prefilled" xfId="405"/>
    <cellStyle name="Prefilled 2" xfId="406"/>
    <cellStyle name="PSChar" xfId="407"/>
    <cellStyle name="QA_Highlight" xfId="408"/>
    <cellStyle name="Reference" xfId="409"/>
    <cellStyle name="RevList" xfId="410"/>
    <cellStyle name="Row label" xfId="411"/>
    <cellStyle name="Row label (indent)" xfId="412"/>
    <cellStyle name="Slide Title" xfId="413"/>
    <cellStyle name="SMALL" xfId="414"/>
    <cellStyle name="Source" xfId="415"/>
    <cellStyle name="Standaard_All IT TI-IT rapp 01" xfId="416"/>
    <cellStyle name="Standard_ADVA GLOBAL PRICE LIST (STATUS 10-16-00)" xfId="417"/>
    <cellStyle name="std" xfId="418"/>
    <cellStyle name="Style 1" xfId="419"/>
    <cellStyle name="Sub Title" xfId="420"/>
    <cellStyle name="Subtotal" xfId="421"/>
    <cellStyle name="Sub-Total" xfId="422"/>
    <cellStyle name="Subtotal_a3vcs4.01" xfId="423"/>
    <cellStyle name="Sub-Total_EAD_price_build_PPB_Final_plus_EBITDA" xfId="424"/>
    <cellStyle name="Subtotal_Openreach Volumes Control Sheet 16th Jan 06 V52 (Top Level Summary)" xfId="425"/>
    <cellStyle name="SYSTEM" xfId="426"/>
    <cellStyle name="Table Head" xfId="427"/>
    <cellStyle name="Table Head Aligned" xfId="428"/>
    <cellStyle name="Table Head Aligned 2" xfId="429"/>
    <cellStyle name="Table Head Blue" xfId="430"/>
    <cellStyle name="Table Head Green" xfId="431"/>
    <cellStyle name="Table Head Green 2" xfId="432"/>
    <cellStyle name="Table Title" xfId="433"/>
    <cellStyle name="Table Units" xfId="434"/>
    <cellStyle name="Text" xfId="435"/>
    <cellStyle name="TIME Detail" xfId="436"/>
    <cellStyle name="TIME Period Start" xfId="437"/>
    <cellStyle name="Title 1" xfId="438"/>
    <cellStyle name="Title 2" xfId="439"/>
    <cellStyle name="Title 3" xfId="440"/>
    <cellStyle name="Title 4" xfId="441"/>
    <cellStyle name="Total - Grand" xfId="442"/>
    <cellStyle name="Total - Sub" xfId="443"/>
    <cellStyle name="Unhighlight" xfId="444"/>
    <cellStyle name="UPPER" xfId="445"/>
    <cellStyle name="Valuta (0)_pldt" xfId="446"/>
    <cellStyle name="Valuta [0]_PLDT" xfId="447"/>
    <cellStyle name="Valuta_pldt" xfId="448"/>
    <cellStyle name="Warning Text" xfId="449"/>
    <cellStyle name="wrap" xfId="450"/>
    <cellStyle name="x [1]" xfId="451"/>
    <cellStyle name="year" xfId="452"/>
    <cellStyle name="year 2" xfId="453"/>
    <cellStyle name="千位[0]_laroux" xfId="454"/>
    <cellStyle name="千位_laroux" xfId="455"/>
    <cellStyle name="千位分隔[0]_2.5G报价模板" xfId="456"/>
    <cellStyle name="千位分隔_2.5G报价模板" xfId="457"/>
    <cellStyle name="千分位[0]_laroux" xfId="458"/>
    <cellStyle name="千分位_laroux" xfId="459"/>
    <cellStyle name="常规_Book2" xfId="460"/>
    <cellStyle name="普通_laroux" xfId="461"/>
    <cellStyle name="桁区切り_GRASH1" xfId="4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8080"/>
      <rgbColor rgb="00BFDCF9"/>
      <rgbColor rgb="00C00000"/>
      <rgbColor rgb="00008000"/>
      <rgbColor rgb="000000C0"/>
      <rgbColor rgb="00808000"/>
      <rgbColor rgb="00FF00FF"/>
      <rgbColor rgb="000060C0"/>
      <rgbColor rgb="00E0E0E0"/>
      <rgbColor rgb="00A0A0A0"/>
      <rgbColor rgb="00A0A0A0"/>
      <rgbColor rgb="00E4E4E4"/>
      <rgbColor rgb="007B7B7B"/>
      <rgbColor rgb="00C8C8C8"/>
      <rgbColor rgb="00565656"/>
      <rgbColor rgb="00FAFAFA"/>
      <rgbColor rgb="00323232"/>
      <rgbColor rgb="00000000"/>
      <rgbColor rgb="00660066"/>
      <rgbColor rgb="00E3738F"/>
      <rgbColor rgb="00CAA6CA"/>
      <rgbColor rgb="00CC0033"/>
      <rgbColor rgb="009B599B"/>
      <rgbColor rgb="00F2BFCC"/>
      <rgbColor rgb="00853385"/>
      <rgbColor rgb="00EB99AD"/>
      <rgbColor rgb="00E8D9E8"/>
      <rgbColor rgb="00DB4C70"/>
      <rgbColor rgb="00B27FB2"/>
      <rgbColor rgb="00FAE5EA"/>
      <rgbColor rgb="00FAE5EA"/>
      <rgbColor rgb="00FFC0C0"/>
      <rgbColor rgb="00FFC0FF"/>
      <rgbColor rgb="00FFF1C9"/>
      <rgbColor rgb="008080FF"/>
      <rgbColor rgb="000080FF"/>
      <rgbColor rgb="00C0C000"/>
      <rgbColor rgb="00FFE0A0"/>
      <rgbColor rgb="00FF8000"/>
      <rgbColor rgb="00C06000"/>
      <rgbColor rgb="00C000C0"/>
      <rgbColor rgb="00C0C0C0"/>
      <rgbColor rgb="00003A47"/>
      <rgbColor rgb="0000C000"/>
      <rgbColor rgb="00006000"/>
      <rgbColor rgb="00606000"/>
      <rgbColor rgb="00804000"/>
      <rgbColor rgb="00FF80FF"/>
      <rgbColor rgb="0080008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1</xdr:col>
      <xdr:colOff>647700</xdr:colOff>
      <xdr:row>1</xdr:row>
      <xdr:rowOff>485775</xdr:rowOff>
    </xdr:to>
    <xdr:pic>
      <xdr:nvPicPr>
        <xdr:cNvPr id="1" name="Picture 66"/>
        <xdr:cNvPicPr preferRelativeResize="1">
          <a:picLocks noChangeAspect="1"/>
        </xdr:cNvPicPr>
      </xdr:nvPicPr>
      <xdr:blipFill>
        <a:blip r:embed="rId1"/>
        <a:stretch>
          <a:fillRect/>
        </a:stretch>
      </xdr:blipFill>
      <xdr:spPr>
        <a:xfrm>
          <a:off x="38100" y="28575"/>
          <a:ext cx="2200275" cy="647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628650</xdr:colOff>
      <xdr:row>2</xdr:row>
      <xdr:rowOff>19050</xdr:rowOff>
    </xdr:to>
    <xdr:pic>
      <xdr:nvPicPr>
        <xdr:cNvPr id="1" name="Picture 66"/>
        <xdr:cNvPicPr preferRelativeResize="1">
          <a:picLocks noChangeAspect="1"/>
        </xdr:cNvPicPr>
      </xdr:nvPicPr>
      <xdr:blipFill>
        <a:blip r:embed="rId1"/>
        <a:stretch>
          <a:fillRect/>
        </a:stretch>
      </xdr:blipFill>
      <xdr:spPr>
        <a:xfrm>
          <a:off x="57150" y="57150"/>
          <a:ext cx="2209800" cy="6477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langtoar\My%20Documents\a3vcs2.0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F25"/>
  <sheetViews>
    <sheetView showGridLines="0" tabSelected="1" zoomScalePageLayoutView="0" workbookViewId="0" topLeftCell="A1">
      <pane ySplit="2" topLeftCell="A3" activePane="bottomLeft" state="frozen"/>
      <selection pane="topLeft" activeCell="A1" sqref="A1"/>
      <selection pane="bottomLeft" activeCell="A17" sqref="A17:D17"/>
    </sheetView>
  </sheetViews>
  <sheetFormatPr defaultColWidth="9.140625" defaultRowHeight="12"/>
  <cols>
    <col min="1" max="1" width="23.8515625" style="317" customWidth="1"/>
    <col min="2" max="2" width="27.421875" style="317" customWidth="1"/>
    <col min="3" max="3" width="36.28125" style="317" customWidth="1"/>
    <col min="4" max="4" width="15.57421875" style="317" customWidth="1"/>
    <col min="5" max="5" width="16.28125" style="317" customWidth="1"/>
    <col min="6" max="16384" width="9.140625" style="317" customWidth="1"/>
  </cols>
  <sheetData>
    <row r="1" ht="15"/>
    <row r="2" ht="40.5" customHeight="1">
      <c r="F2" s="318" t="str">
        <f>Workbook.Title</f>
        <v>ISDN30 Volumes Forecast Model For Release</v>
      </c>
    </row>
    <row r="4" spans="1:4" ht="18">
      <c r="A4" s="12" t="s">
        <v>6</v>
      </c>
      <c r="B4" s="319"/>
      <c r="C4" s="320"/>
      <c r="D4" s="320"/>
    </row>
    <row r="5" spans="1:4" ht="15">
      <c r="A5" s="321"/>
      <c r="B5" s="321"/>
      <c r="C5" s="320"/>
      <c r="D5" s="320"/>
    </row>
    <row r="6" spans="1:4" ht="15">
      <c r="A6" s="322" t="s">
        <v>5</v>
      </c>
      <c r="B6" s="323" t="s">
        <v>290</v>
      </c>
      <c r="C6" s="320"/>
      <c r="D6" s="320"/>
    </row>
    <row r="7" spans="1:4" ht="15">
      <c r="A7" s="322" t="s">
        <v>4</v>
      </c>
      <c r="B7" s="324">
        <v>1</v>
      </c>
      <c r="C7" s="320"/>
      <c r="D7" s="320"/>
    </row>
    <row r="8" spans="1:4" ht="15">
      <c r="A8" s="322" t="s">
        <v>2</v>
      </c>
      <c r="B8" s="321" t="s">
        <v>284</v>
      </c>
      <c r="C8" s="320"/>
      <c r="D8" s="320"/>
    </row>
    <row r="9" spans="1:4" ht="15">
      <c r="A9" s="322"/>
      <c r="B9" s="325"/>
      <c r="C9" s="320"/>
      <c r="D9" s="320"/>
    </row>
    <row r="10" spans="1:4" ht="15">
      <c r="A10" s="320"/>
      <c r="B10" s="320"/>
      <c r="C10" s="320"/>
      <c r="D10" s="320"/>
    </row>
    <row r="11" spans="1:4" ht="18">
      <c r="A11" s="12" t="s">
        <v>285</v>
      </c>
      <c r="B11" s="320"/>
      <c r="C11" s="320"/>
      <c r="D11" s="320"/>
    </row>
    <row r="12" spans="1:4" ht="15">
      <c r="A12" s="320"/>
      <c r="B12" s="320"/>
      <c r="C12" s="320"/>
      <c r="D12" s="320"/>
    </row>
    <row r="13" spans="1:4" ht="15">
      <c r="A13" s="326" t="s">
        <v>286</v>
      </c>
      <c r="B13" s="326"/>
      <c r="C13" s="326"/>
      <c r="D13" s="326"/>
    </row>
    <row r="14" spans="1:4" ht="15">
      <c r="A14" s="326"/>
      <c r="B14" s="326"/>
      <c r="C14" s="326"/>
      <c r="D14" s="326"/>
    </row>
    <row r="15" spans="1:4" ht="41.25" customHeight="1">
      <c r="A15" s="394" t="s">
        <v>395</v>
      </c>
      <c r="B15" s="395"/>
      <c r="C15" s="395"/>
      <c r="D15" s="395"/>
    </row>
    <row r="16" spans="1:4" ht="15">
      <c r="A16" s="327"/>
      <c r="B16" s="327"/>
      <c r="C16" s="327"/>
      <c r="D16" s="327"/>
    </row>
    <row r="17" spans="1:4" ht="73.5" customHeight="1">
      <c r="A17" s="394" t="s">
        <v>396</v>
      </c>
      <c r="B17" s="395"/>
      <c r="C17" s="395"/>
      <c r="D17" s="395"/>
    </row>
    <row r="18" spans="1:4" ht="15">
      <c r="A18" s="327"/>
      <c r="B18" s="327"/>
      <c r="C18" s="327"/>
      <c r="D18" s="327"/>
    </row>
    <row r="19" spans="1:4" ht="51" customHeight="1">
      <c r="A19" s="395" t="s">
        <v>287</v>
      </c>
      <c r="B19" s="395"/>
      <c r="C19" s="395"/>
      <c r="D19" s="395"/>
    </row>
    <row r="20" spans="1:4" ht="15">
      <c r="A20" s="327"/>
      <c r="B20" s="327"/>
      <c r="C20" s="327"/>
      <c r="D20" s="327"/>
    </row>
    <row r="21" spans="1:4" ht="51.75" customHeight="1">
      <c r="A21" s="395" t="s">
        <v>288</v>
      </c>
      <c r="B21" s="395"/>
      <c r="C21" s="395"/>
      <c r="D21" s="395"/>
    </row>
    <row r="22" spans="1:4" ht="15">
      <c r="A22" s="327"/>
      <c r="B22" s="327"/>
      <c r="C22" s="327"/>
      <c r="D22" s="327"/>
    </row>
    <row r="23" spans="1:4" ht="40.5" customHeight="1">
      <c r="A23" s="395" t="s">
        <v>289</v>
      </c>
      <c r="B23" s="395"/>
      <c r="C23" s="395"/>
      <c r="D23" s="395"/>
    </row>
    <row r="25" spans="1:4" ht="48.75" customHeight="1">
      <c r="A25" s="396" t="s">
        <v>401</v>
      </c>
      <c r="B25" s="396"/>
      <c r="C25" s="396"/>
      <c r="D25" s="396"/>
    </row>
  </sheetData>
  <sheetProtection/>
  <mergeCells count="6">
    <mergeCell ref="A15:D15"/>
    <mergeCell ref="A17:D17"/>
    <mergeCell ref="A19:D19"/>
    <mergeCell ref="A21:D21"/>
    <mergeCell ref="A23:D23"/>
    <mergeCell ref="A25:D25"/>
  </mergeCells>
  <dataValidations count="2">
    <dataValidation allowBlank="1" sqref="D19:D22"/>
    <dataValidation type="list" allowBlank="1" showInputMessage="1" promptTitle="Input Parameter" prompt="Select from list" sqref="B8">
      <formula1>"Work in progress, Ready for review, Approved for release, Archived"</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L1"/>
  <sheetViews>
    <sheetView defaultGridColor="0" zoomScalePageLayoutView="0" colorId="22" workbookViewId="0" topLeftCell="A1">
      <pane ySplit="1" topLeftCell="A2" activePane="bottomLeft" state="frozen"/>
      <selection pane="topLeft" activeCell="A1" sqref="A1"/>
      <selection pane="bottomLeft" activeCell="A1" sqref="A1"/>
    </sheetView>
  </sheetViews>
  <sheetFormatPr defaultColWidth="12.7109375" defaultRowHeight="12"/>
  <cols>
    <col min="1" max="16384" width="12.7109375" style="153" customWidth="1"/>
  </cols>
  <sheetData>
    <row r="1" spans="1:12" s="20" customFormat="1" ht="40.5" customHeight="1">
      <c r="A1" s="154" t="s">
        <v>372</v>
      </c>
      <c r="L1" s="20" t="s">
        <v>9</v>
      </c>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&amp;L&amp;A :page&amp;P&amp;COfcom Confidential&amp;R&amp;D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Q28"/>
  <sheetViews>
    <sheetView defaultGridColor="0" zoomScale="85" zoomScaleNormal="85" zoomScalePageLayoutView="0" colorId="22" workbookViewId="0" topLeftCell="A1">
      <pane xSplit="1" ySplit="5" topLeftCell="B6" activePane="bottomRight" state="frozen"/>
      <selection pane="topLeft" activeCell="A1" sqref="A1"/>
      <selection pane="topRight" activeCell="B1" sqref="B1"/>
      <selection pane="bottomLeft" activeCell="A6" sqref="A6"/>
      <selection pane="bottomRight" activeCell="E24" sqref="E24"/>
    </sheetView>
  </sheetViews>
  <sheetFormatPr defaultColWidth="12.7109375" defaultRowHeight="12"/>
  <cols>
    <col min="1" max="1" width="30.28125" style="153" customWidth="1"/>
    <col min="2" max="2" width="3.57421875" style="153" customWidth="1"/>
    <col min="3" max="3" width="15.7109375" style="153" customWidth="1"/>
    <col min="4" max="4" width="13.8515625" style="153" customWidth="1"/>
    <col min="5" max="11" width="12.7109375" style="153" customWidth="1"/>
    <col min="12" max="12" width="14.00390625" style="153" customWidth="1"/>
    <col min="13" max="13" width="13.7109375" style="153" customWidth="1"/>
    <col min="14" max="16384" width="12.7109375" style="153" customWidth="1"/>
  </cols>
  <sheetData>
    <row r="1" spans="1:12" s="20" customFormat="1" ht="40.5" customHeight="1">
      <c r="A1" s="154" t="s">
        <v>112</v>
      </c>
      <c r="L1" s="20" t="s">
        <v>9</v>
      </c>
    </row>
    <row r="3" s="179" customFormat="1" ht="18.75" thickBot="1">
      <c r="A3" s="176" t="s">
        <v>117</v>
      </c>
    </row>
    <row r="4" ht="12.75" thickTop="1">
      <c r="A4" s="195"/>
    </row>
    <row r="5" spans="1:17" ht="12" customHeight="1">
      <c r="A5" s="195" t="s">
        <v>119</v>
      </c>
      <c r="D5" s="153">
        <v>1</v>
      </c>
      <c r="E5" s="153">
        <v>2</v>
      </c>
      <c r="F5" s="153">
        <v>3</v>
      </c>
      <c r="G5" s="153">
        <v>4</v>
      </c>
      <c r="H5" s="153">
        <v>5</v>
      </c>
      <c r="I5" s="153">
        <v>6</v>
      </c>
      <c r="J5" s="153">
        <v>1</v>
      </c>
      <c r="K5" s="153">
        <v>2</v>
      </c>
      <c r="L5" s="153">
        <v>3</v>
      </c>
      <c r="M5" s="153">
        <v>4</v>
      </c>
      <c r="N5" s="153">
        <v>5</v>
      </c>
      <c r="O5" s="153">
        <v>6</v>
      </c>
      <c r="P5" s="153">
        <v>7</v>
      </c>
      <c r="Q5" s="153">
        <v>8</v>
      </c>
    </row>
    <row r="6" ht="12" customHeight="1">
      <c r="A6" s="195"/>
    </row>
    <row r="7" spans="1:17" s="121" customFormat="1" ht="12">
      <c r="A7" s="196"/>
      <c r="C7" s="122">
        <v>39052</v>
      </c>
      <c r="D7" s="122">
        <v>39142</v>
      </c>
      <c r="E7" s="122">
        <v>39234</v>
      </c>
      <c r="F7" s="122">
        <v>39326</v>
      </c>
      <c r="G7" s="122">
        <v>39417</v>
      </c>
      <c r="H7" s="122">
        <v>39508</v>
      </c>
      <c r="I7" s="122">
        <v>39600</v>
      </c>
      <c r="J7" s="122">
        <v>39692</v>
      </c>
      <c r="K7" s="122">
        <v>39783</v>
      </c>
      <c r="L7" s="122">
        <v>39873</v>
      </c>
      <c r="M7" s="122">
        <v>39965</v>
      </c>
      <c r="N7" s="122">
        <v>40057</v>
      </c>
      <c r="O7" s="122">
        <v>40148</v>
      </c>
      <c r="P7" s="122">
        <v>40238</v>
      </c>
      <c r="Q7" s="122">
        <v>40330</v>
      </c>
    </row>
    <row r="8" spans="1:17" s="191" customFormat="1" ht="12">
      <c r="A8" s="191" t="s">
        <v>60</v>
      </c>
      <c r="C8" s="192" t="e">
        <f>Openreach!N18</f>
        <v>#VALUE!</v>
      </c>
      <c r="D8" s="192" t="e">
        <f>Openreach!O18</f>
        <v>#VALUE!</v>
      </c>
      <c r="E8" s="192" t="e">
        <f>Openreach!P18</f>
        <v>#VALUE!</v>
      </c>
      <c r="F8" s="192" t="e">
        <f>Openreach!Q18</f>
        <v>#VALUE!</v>
      </c>
      <c r="G8" s="192" t="e">
        <f>Openreach!R18</f>
        <v>#VALUE!</v>
      </c>
      <c r="H8" s="192" t="e">
        <f>Openreach!S18</f>
        <v>#VALUE!</v>
      </c>
      <c r="I8" s="192" t="e">
        <f>Openreach!T18</f>
        <v>#VALUE!</v>
      </c>
      <c r="J8" s="192" t="e">
        <f>Openreach!U18</f>
        <v>#VALUE!</v>
      </c>
      <c r="K8" s="192" t="e">
        <f>Openreach!V18</f>
        <v>#VALUE!</v>
      </c>
      <c r="L8" s="192" t="e">
        <f>Openreach!W18</f>
        <v>#VALUE!</v>
      </c>
      <c r="M8" s="192" t="e">
        <f>Openreach!X18</f>
        <v>#VALUE!</v>
      </c>
      <c r="N8" s="192" t="e">
        <f>Openreach!Y18</f>
        <v>#VALUE!</v>
      </c>
      <c r="O8" s="192" t="e">
        <f>Openreach!Z18</f>
        <v>#VALUE!</v>
      </c>
      <c r="P8" s="192" t="e">
        <f>Openreach!AA18</f>
        <v>#VALUE!</v>
      </c>
      <c r="Q8" s="192" t="e">
        <f>Openreach!AB18</f>
        <v>#VALUE!</v>
      </c>
    </row>
    <row r="9" spans="1:17" ht="12">
      <c r="A9" s="164" t="s">
        <v>373</v>
      </c>
      <c r="C9" s="367" t="str">
        <f>OCP1!N10</f>
        <v>Removed</v>
      </c>
      <c r="D9" s="367" t="str">
        <f>OCP1!O10</f>
        <v>Removed</v>
      </c>
      <c r="E9" s="367" t="str">
        <f>OCP1!P10</f>
        <v>Removed</v>
      </c>
      <c r="F9" s="367" t="str">
        <f>OCP1!Q10</f>
        <v>Removed</v>
      </c>
      <c r="G9" s="367" t="str">
        <f>OCP1!R10</f>
        <v>Removed</v>
      </c>
      <c r="H9" s="367" t="str">
        <f>OCP1!S10</f>
        <v>Removed</v>
      </c>
      <c r="I9" s="367" t="str">
        <f>OCP1!T10</f>
        <v>Removed</v>
      </c>
      <c r="J9" s="367" t="str">
        <f>OCP1!U10</f>
        <v>Removed</v>
      </c>
      <c r="K9" s="367" t="str">
        <f>OCP1!V10</f>
        <v>Removed</v>
      </c>
      <c r="L9" s="367" t="str">
        <f>OCP1!W10</f>
        <v>Removed</v>
      </c>
      <c r="M9" s="367" t="str">
        <f>OCP1!X10</f>
        <v>Removed</v>
      </c>
      <c r="N9" s="367" t="str">
        <f>OCP1!Y10</f>
        <v>Removed</v>
      </c>
      <c r="O9" s="367" t="str">
        <f>OCP1!Z10</f>
        <v>Removed</v>
      </c>
      <c r="P9" s="367" t="str">
        <f>OCP1!AA10</f>
        <v>Removed</v>
      </c>
      <c r="Q9" s="367" t="str">
        <f>OCP1!AB10</f>
        <v>Removed</v>
      </c>
    </row>
    <row r="10" spans="1:17" ht="12">
      <c r="A10" s="164" t="s">
        <v>374</v>
      </c>
      <c r="C10" s="367" t="str">
        <f>OCP2!N10</f>
        <v>Removed</v>
      </c>
      <c r="D10" s="367" t="str">
        <f>OCP2!O10</f>
        <v>Removed</v>
      </c>
      <c r="E10" s="367" t="str">
        <f>OCP2!P10</f>
        <v>Removed</v>
      </c>
      <c r="F10" s="367" t="str">
        <f>OCP2!Q10</f>
        <v>Removed</v>
      </c>
      <c r="G10" s="367" t="str">
        <f>OCP2!R10</f>
        <v>Removed</v>
      </c>
      <c r="H10" s="367" t="str">
        <f>OCP2!S10</f>
        <v>Removed</v>
      </c>
      <c r="I10" s="367" t="str">
        <f>OCP2!T10</f>
        <v>Removed</v>
      </c>
      <c r="J10" s="367" t="str">
        <f>OCP2!U10</f>
        <v>Removed</v>
      </c>
      <c r="K10" s="367" t="str">
        <f>OCP2!V10</f>
        <v>Removed</v>
      </c>
      <c r="L10" s="367" t="str">
        <f>OCP2!W10</f>
        <v>Removed</v>
      </c>
      <c r="M10" s="367" t="str">
        <f>OCP2!X10</f>
        <v>Removed</v>
      </c>
      <c r="N10" s="367" t="str">
        <f>OCP2!Y10</f>
        <v>Removed</v>
      </c>
      <c r="O10" s="367" t="str">
        <f>OCP2!Z10</f>
        <v>Removed</v>
      </c>
      <c r="P10" s="367" t="str">
        <f>OCP2!AA10</f>
        <v>Removed</v>
      </c>
      <c r="Q10" s="367" t="str">
        <f>OCP2!AB10</f>
        <v>Removed</v>
      </c>
    </row>
    <row r="11" spans="1:17" ht="12">
      <c r="A11" s="164" t="s">
        <v>375</v>
      </c>
      <c r="C11" s="367" t="str">
        <f>OCP3!N10</f>
        <v>Removed</v>
      </c>
      <c r="D11" s="367" t="str">
        <f>OCP3!O10</f>
        <v>Removed</v>
      </c>
      <c r="E11" s="367" t="str">
        <f>OCP3!P10</f>
        <v>Removed</v>
      </c>
      <c r="F11" s="367" t="str">
        <f>OCP3!Q10</f>
        <v>Removed</v>
      </c>
      <c r="G11" s="367" t="str">
        <f>OCP3!R10</f>
        <v>Removed</v>
      </c>
      <c r="H11" s="367" t="str">
        <f>OCP3!S10</f>
        <v>Removed</v>
      </c>
      <c r="I11" s="367" t="str">
        <f>OCP3!T10</f>
        <v>Removed</v>
      </c>
      <c r="J11" s="367" t="str">
        <f>OCP3!U10</f>
        <v>Removed</v>
      </c>
      <c r="K11" s="367" t="str">
        <f>OCP3!V10</f>
        <v>Removed</v>
      </c>
      <c r="L11" s="367" t="str">
        <f>OCP3!W10</f>
        <v>Removed</v>
      </c>
      <c r="M11" s="367" t="str">
        <f>OCP3!X10</f>
        <v>Removed</v>
      </c>
      <c r="N11" s="367" t="str">
        <f>OCP3!Y10</f>
        <v>Removed</v>
      </c>
      <c r="O11" s="367" t="str">
        <f>OCP3!Z10</f>
        <v>Removed</v>
      </c>
      <c r="P11" s="367" t="str">
        <f>OCP3!AA10</f>
        <v>Removed</v>
      </c>
      <c r="Q11" s="367" t="str">
        <f>OCP3!AB10</f>
        <v>Removed</v>
      </c>
    </row>
    <row r="12" spans="1:17" ht="12">
      <c r="A12" s="164" t="s">
        <v>376</v>
      </c>
      <c r="C12" s="367" t="str">
        <f>OCP4!N10</f>
        <v>Removed</v>
      </c>
      <c r="D12" s="367" t="str">
        <f>OCP4!O10</f>
        <v>Removed</v>
      </c>
      <c r="E12" s="367" t="str">
        <f>OCP4!P10</f>
        <v>Removed</v>
      </c>
      <c r="F12" s="367" t="str">
        <f>OCP4!Q10</f>
        <v>Removed</v>
      </c>
      <c r="G12" s="367" t="str">
        <f>OCP4!R10</f>
        <v>Removed</v>
      </c>
      <c r="H12" s="367" t="str">
        <f>OCP4!S10</f>
        <v>Removed</v>
      </c>
      <c r="I12" s="367" t="str">
        <f>OCP4!T10</f>
        <v>Removed</v>
      </c>
      <c r="J12" s="367" t="str">
        <f>OCP4!U10</f>
        <v>Removed</v>
      </c>
      <c r="K12" s="367" t="str">
        <f>OCP4!V10</f>
        <v>Removed</v>
      </c>
      <c r="L12" s="367" t="str">
        <f>OCP4!W10</f>
        <v>Removed</v>
      </c>
      <c r="M12" s="367" t="str">
        <f>OCP4!X10</f>
        <v>Removed</v>
      </c>
      <c r="N12" s="367" t="str">
        <f>OCP4!Y10</f>
        <v>Removed</v>
      </c>
      <c r="O12" s="367" t="str">
        <f>OCP4!Z10</f>
        <v>Removed</v>
      </c>
      <c r="P12" s="367" t="str">
        <f>OCP4!AA10</f>
        <v>Removed</v>
      </c>
      <c r="Q12" s="367" t="str">
        <f>OCP4!AB10</f>
        <v>Removed</v>
      </c>
    </row>
    <row r="13" spans="1:17" s="193" customFormat="1" ht="12">
      <c r="A13" s="193" t="s">
        <v>113</v>
      </c>
      <c r="C13" s="368" t="e">
        <f>C9+C10+C11+C12</f>
        <v>#VALUE!</v>
      </c>
      <c r="D13" s="368" t="e">
        <f aca="true" t="shared" si="0" ref="D13:Q13">D9+D10+D11+D12</f>
        <v>#VALUE!</v>
      </c>
      <c r="E13" s="368" t="e">
        <f t="shared" si="0"/>
        <v>#VALUE!</v>
      </c>
      <c r="F13" s="368" t="e">
        <f t="shared" si="0"/>
        <v>#VALUE!</v>
      </c>
      <c r="G13" s="368" t="e">
        <f t="shared" si="0"/>
        <v>#VALUE!</v>
      </c>
      <c r="H13" s="368" t="e">
        <f t="shared" si="0"/>
        <v>#VALUE!</v>
      </c>
      <c r="I13" s="368" t="e">
        <f t="shared" si="0"/>
        <v>#VALUE!</v>
      </c>
      <c r="J13" s="368" t="e">
        <f t="shared" si="0"/>
        <v>#VALUE!</v>
      </c>
      <c r="K13" s="368" t="e">
        <f t="shared" si="0"/>
        <v>#VALUE!</v>
      </c>
      <c r="L13" s="368" t="e">
        <f t="shared" si="0"/>
        <v>#VALUE!</v>
      </c>
      <c r="M13" s="368" t="e">
        <f t="shared" si="0"/>
        <v>#VALUE!</v>
      </c>
      <c r="N13" s="368" t="e">
        <f t="shared" si="0"/>
        <v>#VALUE!</v>
      </c>
      <c r="O13" s="368" t="e">
        <f t="shared" si="0"/>
        <v>#VALUE!</v>
      </c>
      <c r="P13" s="368" t="e">
        <f t="shared" si="0"/>
        <v>#VALUE!</v>
      </c>
      <c r="Q13" s="368" t="e">
        <f t="shared" si="0"/>
        <v>#VALUE!</v>
      </c>
    </row>
    <row r="14" spans="1:17" s="193" customFormat="1" ht="12">
      <c r="A14" s="193" t="s">
        <v>114</v>
      </c>
      <c r="C14" s="368" t="e">
        <f aca="true" t="shared" si="1" ref="C14:Q14">SUM(C13,C8)</f>
        <v>#VALUE!</v>
      </c>
      <c r="D14" s="368" t="e">
        <f t="shared" si="1"/>
        <v>#VALUE!</v>
      </c>
      <c r="E14" s="368" t="e">
        <f t="shared" si="1"/>
        <v>#VALUE!</v>
      </c>
      <c r="F14" s="368" t="e">
        <f t="shared" si="1"/>
        <v>#VALUE!</v>
      </c>
      <c r="G14" s="368" t="e">
        <f t="shared" si="1"/>
        <v>#VALUE!</v>
      </c>
      <c r="H14" s="368" t="e">
        <f t="shared" si="1"/>
        <v>#VALUE!</v>
      </c>
      <c r="I14" s="368" t="e">
        <f t="shared" si="1"/>
        <v>#VALUE!</v>
      </c>
      <c r="J14" s="368" t="e">
        <f t="shared" si="1"/>
        <v>#VALUE!</v>
      </c>
      <c r="K14" s="368" t="e">
        <f t="shared" si="1"/>
        <v>#VALUE!</v>
      </c>
      <c r="L14" s="368" t="e">
        <f t="shared" si="1"/>
        <v>#VALUE!</v>
      </c>
      <c r="M14" s="368" t="e">
        <f t="shared" si="1"/>
        <v>#VALUE!</v>
      </c>
      <c r="N14" s="368" t="e">
        <f t="shared" si="1"/>
        <v>#VALUE!</v>
      </c>
      <c r="O14" s="368" t="e">
        <f t="shared" si="1"/>
        <v>#VALUE!</v>
      </c>
      <c r="P14" s="368" t="e">
        <f t="shared" si="1"/>
        <v>#VALUE!</v>
      </c>
      <c r="Q14" s="368" t="e">
        <f t="shared" si="1"/>
        <v>#VALUE!</v>
      </c>
    </row>
    <row r="15" spans="1:17" ht="12">
      <c r="A15" s="164" t="s">
        <v>115</v>
      </c>
      <c r="C15" s="367" t="str">
        <f>Openreach!N25</f>
        <v>Removed</v>
      </c>
      <c r="D15" s="367" t="str">
        <f>Openreach!O25</f>
        <v>Removed</v>
      </c>
      <c r="E15" s="367" t="str">
        <f>Openreach!P25</f>
        <v>Removed</v>
      </c>
      <c r="F15" s="367" t="str">
        <f>Openreach!Q25</f>
        <v>Removed</v>
      </c>
      <c r="G15" s="367" t="str">
        <f>Openreach!R25</f>
        <v>Removed</v>
      </c>
      <c r="H15" s="367" t="str">
        <f>Openreach!S25</f>
        <v>Removed</v>
      </c>
      <c r="I15" s="367" t="str">
        <f>Openreach!T25</f>
        <v>Removed</v>
      </c>
      <c r="J15" s="367" t="str">
        <f>Openreach!U25</f>
        <v>Removed</v>
      </c>
      <c r="K15" s="367" t="str">
        <f>Openreach!V25</f>
        <v>Removed</v>
      </c>
      <c r="L15" s="367" t="str">
        <f>Openreach!W25</f>
        <v>Removed</v>
      </c>
      <c r="M15" s="367" t="str">
        <f>Openreach!X25</f>
        <v>Removed</v>
      </c>
      <c r="N15" s="367" t="str">
        <f>Openreach!Y25</f>
        <v>Removed</v>
      </c>
      <c r="O15" s="367" t="str">
        <f>Openreach!Z25</f>
        <v>Removed</v>
      </c>
      <c r="P15" s="367" t="str">
        <f>Openreach!AA25</f>
        <v>Removed</v>
      </c>
      <c r="Q15" s="367" t="str">
        <f>Openreach!AB25</f>
        <v>Removed</v>
      </c>
    </row>
    <row r="16" spans="1:17" s="193" customFormat="1" ht="12">
      <c r="A16" s="193" t="s">
        <v>116</v>
      </c>
      <c r="C16" s="368" t="e">
        <f aca="true" t="shared" si="2" ref="C16:Q16">SUM(C15,C14)</f>
        <v>#VALUE!</v>
      </c>
      <c r="D16" s="368" t="e">
        <f t="shared" si="2"/>
        <v>#VALUE!</v>
      </c>
      <c r="E16" s="368" t="e">
        <f t="shared" si="2"/>
        <v>#VALUE!</v>
      </c>
      <c r="F16" s="368" t="e">
        <f t="shared" si="2"/>
        <v>#VALUE!</v>
      </c>
      <c r="G16" s="368" t="e">
        <f t="shared" si="2"/>
        <v>#VALUE!</v>
      </c>
      <c r="H16" s="368" t="e">
        <f t="shared" si="2"/>
        <v>#VALUE!</v>
      </c>
      <c r="I16" s="368" t="e">
        <f t="shared" si="2"/>
        <v>#VALUE!</v>
      </c>
      <c r="J16" s="368" t="e">
        <f t="shared" si="2"/>
        <v>#VALUE!</v>
      </c>
      <c r="K16" s="368" t="e">
        <f t="shared" si="2"/>
        <v>#VALUE!</v>
      </c>
      <c r="L16" s="368" t="e">
        <f t="shared" si="2"/>
        <v>#VALUE!</v>
      </c>
      <c r="M16" s="368" t="e">
        <f t="shared" si="2"/>
        <v>#VALUE!</v>
      </c>
      <c r="N16" s="368" t="e">
        <f t="shared" si="2"/>
        <v>#VALUE!</v>
      </c>
      <c r="O16" s="368" t="e">
        <f t="shared" si="2"/>
        <v>#VALUE!</v>
      </c>
      <c r="P16" s="368" t="e">
        <f t="shared" si="2"/>
        <v>#VALUE!</v>
      </c>
      <c r="Q16" s="368" t="e">
        <f t="shared" si="2"/>
        <v>#VALUE!</v>
      </c>
    </row>
    <row r="19" s="179" customFormat="1" ht="18.75" thickBot="1">
      <c r="A19" s="176" t="s">
        <v>112</v>
      </c>
    </row>
    <row r="20" ht="13.5" thickTop="1">
      <c r="A20" s="167" t="s">
        <v>379</v>
      </c>
    </row>
    <row r="21" ht="12.75">
      <c r="A21" s="167" t="s">
        <v>380</v>
      </c>
    </row>
    <row r="22" ht="12">
      <c r="P22" s="240"/>
    </row>
    <row r="23" spans="3:13" ht="28.5" customHeight="1">
      <c r="C23" s="175" t="s">
        <v>120</v>
      </c>
      <c r="D23" s="175" t="s">
        <v>215</v>
      </c>
      <c r="E23" s="369" t="s">
        <v>361</v>
      </c>
      <c r="F23" s="369" t="s">
        <v>361</v>
      </c>
      <c r="L23" s="164"/>
      <c r="M23" s="164"/>
    </row>
    <row r="24" spans="1:6" ht="12">
      <c r="A24" s="153" t="s">
        <v>60</v>
      </c>
      <c r="C24" s="180" t="e">
        <f>(I8/C8)^(1/(I5/4))-1</f>
        <v>#VALUE!</v>
      </c>
      <c r="D24" s="180" t="e">
        <f>(Q8/I8)^(1/(Q5/4))-1</f>
        <v>#VALUE!</v>
      </c>
      <c r="E24" s="370" t="s">
        <v>377</v>
      </c>
      <c r="F24" s="370" t="s">
        <v>378</v>
      </c>
    </row>
    <row r="25" spans="1:4" ht="12">
      <c r="A25" s="153" t="s">
        <v>113</v>
      </c>
      <c r="C25" s="180" t="e">
        <f>(I13/C13)^(1/(I5/4))-1</f>
        <v>#VALUE!</v>
      </c>
      <c r="D25" s="180" t="e">
        <f>(Q13/I13)^(1/(Q5/4))-1</f>
        <v>#VALUE!</v>
      </c>
    </row>
    <row r="26" spans="1:4" ht="12">
      <c r="A26" s="153" t="s">
        <v>118</v>
      </c>
      <c r="C26" s="180" t="e">
        <f>(I14/C14)^(1/(I5/4))-1</f>
        <v>#VALUE!</v>
      </c>
      <c r="D26" s="180" t="e">
        <f>(Q14/I14)^(1/(Q5/4))-1</f>
        <v>#VALUE!</v>
      </c>
    </row>
    <row r="27" spans="1:16" ht="12">
      <c r="A27" s="153" t="s">
        <v>115</v>
      </c>
      <c r="C27" s="180" t="e">
        <f>(I15/C15)^(1/(I5/4))-1</f>
        <v>#VALUE!</v>
      </c>
      <c r="D27" s="180" t="e">
        <f>(Q15/I15)^(1/(Q5/4))-1</f>
        <v>#VALUE!</v>
      </c>
      <c r="P27" s="240"/>
    </row>
    <row r="28" spans="1:4" ht="12">
      <c r="A28" s="153" t="s">
        <v>116</v>
      </c>
      <c r="C28" s="180" t="e">
        <f>(I16/C16)^(1/(I5/4))-1</f>
        <v>#VALUE!</v>
      </c>
      <c r="D28" s="180" t="e">
        <f>(Q16/I16)^(1/(Q5/4))-1</f>
        <v>#VALUE!</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Footer>&amp;L&amp;A :page&amp;P&amp;COfcom Confidential&amp;R&amp;D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17"/>
  <sheetViews>
    <sheetView defaultGridColor="0" zoomScale="85" zoomScaleNormal="85" zoomScalePageLayoutView="0" colorId="22" workbookViewId="0" topLeftCell="A1">
      <selection activeCell="I12" sqref="I12:I13"/>
    </sheetView>
  </sheetViews>
  <sheetFormatPr defaultColWidth="12.7109375" defaultRowHeight="12"/>
  <cols>
    <col min="1" max="1" width="2.00390625" style="153" customWidth="1"/>
    <col min="2" max="2" width="36.00390625" style="153" customWidth="1"/>
    <col min="3" max="16384" width="12.7109375" style="153" customWidth="1"/>
  </cols>
  <sheetData>
    <row r="1" spans="2:11" s="20" customFormat="1" ht="40.5" customHeight="1">
      <c r="B1" s="154" t="s">
        <v>126</v>
      </c>
      <c r="K1" s="20" t="s">
        <v>9</v>
      </c>
    </row>
    <row r="2" ht="12.75">
      <c r="B2" s="167" t="s">
        <v>381</v>
      </c>
    </row>
    <row r="3" ht="12.75">
      <c r="B3" s="167"/>
    </row>
    <row r="4" s="179" customFormat="1" ht="18.75" thickBot="1">
      <c r="B4" s="176" t="s">
        <v>245</v>
      </c>
    </row>
    <row r="5" s="206" customFormat="1" ht="10.5" customHeight="1" thickTop="1">
      <c r="B5" s="194"/>
    </row>
    <row r="6" spans="2:8" ht="12">
      <c r="B6" s="233"/>
      <c r="C6" s="155" t="s">
        <v>41</v>
      </c>
      <c r="D6" s="155" t="s">
        <v>42</v>
      </c>
      <c r="E6" s="155" t="s">
        <v>43</v>
      </c>
      <c r="F6" s="155" t="s">
        <v>44</v>
      </c>
      <c r="G6" s="155" t="s">
        <v>45</v>
      </c>
      <c r="H6" s="203" t="s">
        <v>124</v>
      </c>
    </row>
    <row r="7" spans="2:9" ht="12">
      <c r="B7" s="15" t="s">
        <v>90</v>
      </c>
      <c r="C7" s="246">
        <f>opt_OakRentVol</f>
        <v>2145752</v>
      </c>
      <c r="D7" s="247">
        <f aca="true" t="shared" si="0" ref="D7:G12">C7*(1+$H7)</f>
        <v>1979994.6994530063</v>
      </c>
      <c r="E7" s="247">
        <f t="shared" si="0"/>
        <v>1827041.9926729654</v>
      </c>
      <c r="F7" s="247">
        <f t="shared" si="0"/>
        <v>1685904.7369735786</v>
      </c>
      <c r="G7" s="247">
        <f t="shared" si="0"/>
        <v>1555670.2000000002</v>
      </c>
      <c r="H7" s="180">
        <f aca="true" t="shared" si="1" ref="H7:H12">(1+opt_Stage1Decrease)^(1/4)-1</f>
        <v>-0.07724904860719861</v>
      </c>
      <c r="I7" s="339" t="s">
        <v>382</v>
      </c>
    </row>
    <row r="8" spans="2:8" ht="12">
      <c r="B8" s="15" t="s">
        <v>308</v>
      </c>
      <c r="C8" s="202" t="str">
        <f>OCP1!AA10</f>
        <v>Removed</v>
      </c>
      <c r="D8" s="205" t="e">
        <f t="shared" si="0"/>
        <v>#VALUE!</v>
      </c>
      <c r="E8" s="205" t="e">
        <f t="shared" si="0"/>
        <v>#VALUE!</v>
      </c>
      <c r="F8" s="205" t="e">
        <f t="shared" si="0"/>
        <v>#VALUE!</v>
      </c>
      <c r="G8" s="205" t="e">
        <f t="shared" si="0"/>
        <v>#VALUE!</v>
      </c>
      <c r="H8" s="180">
        <f t="shared" si="1"/>
        <v>-0.07724904860719861</v>
      </c>
    </row>
    <row r="9" spans="2:8" ht="12">
      <c r="B9" s="15" t="s">
        <v>309</v>
      </c>
      <c r="C9" s="202" t="str">
        <f>OCP2!AA10</f>
        <v>Removed</v>
      </c>
      <c r="D9" s="205" t="e">
        <f t="shared" si="0"/>
        <v>#VALUE!</v>
      </c>
      <c r="E9" s="205" t="e">
        <f t="shared" si="0"/>
        <v>#VALUE!</v>
      </c>
      <c r="F9" s="205" t="e">
        <f t="shared" si="0"/>
        <v>#VALUE!</v>
      </c>
      <c r="G9" s="205" t="e">
        <f t="shared" si="0"/>
        <v>#VALUE!</v>
      </c>
      <c r="H9" s="180">
        <f t="shared" si="1"/>
        <v>-0.07724904860719861</v>
      </c>
    </row>
    <row r="10" spans="2:8" ht="12">
      <c r="B10" s="15" t="s">
        <v>310</v>
      </c>
      <c r="C10" s="202" t="str">
        <f>OCP3!AA10</f>
        <v>Removed</v>
      </c>
      <c r="D10" s="205" t="e">
        <f t="shared" si="0"/>
        <v>#VALUE!</v>
      </c>
      <c r="E10" s="205" t="e">
        <f t="shared" si="0"/>
        <v>#VALUE!</v>
      </c>
      <c r="F10" s="205" t="e">
        <f t="shared" si="0"/>
        <v>#VALUE!</v>
      </c>
      <c r="G10" s="205" t="e">
        <f t="shared" si="0"/>
        <v>#VALUE!</v>
      </c>
      <c r="H10" s="180">
        <f t="shared" si="1"/>
        <v>-0.07724904860719861</v>
      </c>
    </row>
    <row r="11" spans="2:8" ht="12">
      <c r="B11" s="15" t="s">
        <v>311</v>
      </c>
      <c r="C11" s="202" t="str">
        <f>OCP4!AA10</f>
        <v>Removed</v>
      </c>
      <c r="D11" s="205" t="e">
        <f t="shared" si="0"/>
        <v>#VALUE!</v>
      </c>
      <c r="E11" s="205" t="e">
        <f t="shared" si="0"/>
        <v>#VALUE!</v>
      </c>
      <c r="F11" s="205" t="e">
        <f t="shared" si="0"/>
        <v>#VALUE!</v>
      </c>
      <c r="G11" s="205" t="e">
        <f t="shared" si="0"/>
        <v>#VALUE!</v>
      </c>
      <c r="H11" s="180">
        <f t="shared" si="1"/>
        <v>-0.07724904860719861</v>
      </c>
    </row>
    <row r="12" spans="2:9" ht="12">
      <c r="B12" s="15" t="s">
        <v>50</v>
      </c>
      <c r="C12" s="207">
        <f>SUM(C7:C11)</f>
        <v>2145752</v>
      </c>
      <c r="D12" s="208">
        <f t="shared" si="0"/>
        <v>1979994.6994530063</v>
      </c>
      <c r="E12" s="208">
        <f t="shared" si="0"/>
        <v>1827041.9926729654</v>
      </c>
      <c r="F12" s="208">
        <f t="shared" si="0"/>
        <v>1685904.7369735786</v>
      </c>
      <c r="G12" s="208">
        <f t="shared" si="0"/>
        <v>1555670.2000000002</v>
      </c>
      <c r="H12" s="180">
        <f t="shared" si="1"/>
        <v>-0.07724904860719861</v>
      </c>
      <c r="I12" s="390" t="s">
        <v>397</v>
      </c>
    </row>
    <row r="13" spans="2:9" ht="12">
      <c r="B13" s="392" t="s">
        <v>399</v>
      </c>
      <c r="C13" s="393">
        <v>2964809.2806298016</v>
      </c>
      <c r="D13" s="393">
        <v>2735780.5843993565</v>
      </c>
      <c r="E13" s="393">
        <v>2524444.1370564606</v>
      </c>
      <c r="F13" s="393">
        <v>2329433.2292068284</v>
      </c>
      <c r="G13" s="393">
        <v>2149486.7284566066</v>
      </c>
      <c r="I13" s="391" t="s">
        <v>398</v>
      </c>
    </row>
    <row r="15" ht="12">
      <c r="C15" s="314"/>
    </row>
    <row r="16" ht="12">
      <c r="C16" s="314"/>
    </row>
    <row r="17" ht="12">
      <c r="C17" s="314"/>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&amp;L&amp;A :page&amp;P&amp;COfcom Confidential&amp;R&amp;D</oddFooter>
  </headerFooter>
</worksheet>
</file>

<file path=xl/worksheets/sheet13.xml><?xml version="1.0" encoding="utf-8"?>
<worksheet xmlns="http://schemas.openxmlformats.org/spreadsheetml/2006/main" xmlns:r="http://schemas.openxmlformats.org/officeDocument/2006/relationships">
  <dimension ref="A1:J49"/>
  <sheetViews>
    <sheetView defaultGridColor="0" zoomScale="85" zoomScaleNormal="85" zoomScalePageLayoutView="0" colorId="22" workbookViewId="0" topLeftCell="A1">
      <selection activeCell="H14" sqref="H14"/>
    </sheetView>
  </sheetViews>
  <sheetFormatPr defaultColWidth="12.7109375" defaultRowHeight="12"/>
  <cols>
    <col min="1" max="1" width="2.57421875" style="210" customWidth="1"/>
    <col min="2" max="2" width="27.7109375" style="210" customWidth="1"/>
    <col min="3" max="3" width="16.57421875" style="210" customWidth="1"/>
    <col min="4" max="5" width="10.7109375" style="210" bestFit="1" customWidth="1"/>
    <col min="6" max="6" width="11.00390625" style="210" bestFit="1" customWidth="1"/>
    <col min="7" max="7" width="10.421875" style="210" bestFit="1" customWidth="1"/>
    <col min="8" max="9" width="12.7109375" style="210" customWidth="1"/>
    <col min="10" max="10" width="22.421875" style="210" bestFit="1" customWidth="1"/>
    <col min="11" max="16384" width="12.7109375" style="210" customWidth="1"/>
  </cols>
  <sheetData>
    <row r="1" s="20" customFormat="1" ht="40.5" customHeight="1">
      <c r="B1" s="154" t="s">
        <v>175</v>
      </c>
    </row>
    <row r="2" ht="12.75">
      <c r="B2" s="167" t="s">
        <v>383</v>
      </c>
    </row>
    <row r="3" ht="12.75">
      <c r="B3" s="167" t="s">
        <v>251</v>
      </c>
    </row>
    <row r="5" spans="1:8" ht="18.75" thickBot="1">
      <c r="A5" s="215"/>
      <c r="B5" s="176" t="s">
        <v>245</v>
      </c>
      <c r="C5" s="215"/>
      <c r="D5" s="215"/>
      <c r="E5" s="215"/>
      <c r="F5" s="215"/>
      <c r="G5" s="215"/>
      <c r="H5" s="215"/>
    </row>
    <row r="6" spans="2:7" ht="9" customHeight="1" thickTop="1">
      <c r="B6" s="194"/>
      <c r="C6" s="217"/>
      <c r="D6" s="217"/>
      <c r="E6" s="217"/>
      <c r="F6" s="217"/>
      <c r="G6" s="217"/>
    </row>
    <row r="7" spans="2:7" ht="12" customHeight="1">
      <c r="B7" s="218" t="s">
        <v>134</v>
      </c>
      <c r="C7" s="219"/>
      <c r="D7" s="219"/>
      <c r="E7" s="219"/>
      <c r="F7" s="219"/>
      <c r="G7" s="219"/>
    </row>
    <row r="8" spans="3:7" ht="12">
      <c r="C8" s="212" t="str">
        <f>'Stage 1'!C6</f>
        <v>09/10</v>
      </c>
      <c r="D8" s="212" t="str">
        <f>'Stage 1'!D6</f>
        <v>10/11</v>
      </c>
      <c r="E8" s="212" t="str">
        <f>'Stage 1'!E6</f>
        <v>11/12</v>
      </c>
      <c r="F8" s="212" t="str">
        <f>'Stage 1'!F6</f>
        <v>12/13</v>
      </c>
      <c r="G8" s="212" t="str">
        <f>'Stage 1'!G6</f>
        <v>13/14</v>
      </c>
    </row>
    <row r="9" spans="2:7" ht="12">
      <c r="B9" s="211" t="str">
        <f>'Stage 1'!B7</f>
        <v>Openreach</v>
      </c>
      <c r="C9" s="213">
        <f>'Stage 1'!C7</f>
        <v>2145752</v>
      </c>
      <c r="D9" s="213">
        <f>'Stage 1'!D7</f>
        <v>1979994.6994530063</v>
      </c>
      <c r="E9" s="213">
        <f>'Stage 1'!E7</f>
        <v>1827041.9926729654</v>
      </c>
      <c r="F9" s="213">
        <f>'Stage 1'!F7</f>
        <v>1685904.7369735786</v>
      </c>
      <c r="G9" s="213">
        <f>'Stage 1'!G7</f>
        <v>1555670.2000000002</v>
      </c>
    </row>
    <row r="10" spans="2:7" ht="12">
      <c r="B10" s="211" t="str">
        <f>'Stage 1'!B8</f>
        <v>OCP1</v>
      </c>
      <c r="C10" s="213" t="str">
        <f>'Stage 1'!C8</f>
        <v>Removed</v>
      </c>
      <c r="D10" s="213" t="e">
        <f>'Stage 1'!D8</f>
        <v>#VALUE!</v>
      </c>
      <c r="E10" s="213" t="e">
        <f>'Stage 1'!E8</f>
        <v>#VALUE!</v>
      </c>
      <c r="F10" s="213" t="e">
        <f>'Stage 1'!F8</f>
        <v>#VALUE!</v>
      </c>
      <c r="G10" s="213" t="e">
        <f>'Stage 1'!G8</f>
        <v>#VALUE!</v>
      </c>
    </row>
    <row r="11" spans="2:7" ht="12">
      <c r="B11" s="211" t="str">
        <f>'Stage 1'!B9</f>
        <v>OCP2</v>
      </c>
      <c r="C11" s="213" t="str">
        <f>'Stage 1'!C9</f>
        <v>Removed</v>
      </c>
      <c r="D11" s="213" t="e">
        <f>'Stage 1'!D9</f>
        <v>#VALUE!</v>
      </c>
      <c r="E11" s="213" t="e">
        <f>'Stage 1'!E9</f>
        <v>#VALUE!</v>
      </c>
      <c r="F11" s="213" t="e">
        <f>'Stage 1'!F9</f>
        <v>#VALUE!</v>
      </c>
      <c r="G11" s="213" t="e">
        <f>'Stage 1'!G9</f>
        <v>#VALUE!</v>
      </c>
    </row>
    <row r="12" spans="2:7" ht="12">
      <c r="B12" s="211" t="str">
        <f>'Stage 1'!B10</f>
        <v>OCP3</v>
      </c>
      <c r="C12" s="213" t="str">
        <f>'Stage 1'!C10</f>
        <v>Removed</v>
      </c>
      <c r="D12" s="213" t="e">
        <f>'Stage 1'!D10</f>
        <v>#VALUE!</v>
      </c>
      <c r="E12" s="213" t="e">
        <f>'Stage 1'!E10</f>
        <v>#VALUE!</v>
      </c>
      <c r="F12" s="213" t="e">
        <f>'Stage 1'!F10</f>
        <v>#VALUE!</v>
      </c>
      <c r="G12" s="213" t="e">
        <f>'Stage 1'!G10</f>
        <v>#VALUE!</v>
      </c>
    </row>
    <row r="13" spans="2:7" ht="12">
      <c r="B13" s="211" t="str">
        <f>'Stage 1'!B11</f>
        <v>OCP4</v>
      </c>
      <c r="C13" s="213" t="str">
        <f>'Stage 1'!C11</f>
        <v>Removed</v>
      </c>
      <c r="D13" s="213" t="e">
        <f>'Stage 1'!D11</f>
        <v>#VALUE!</v>
      </c>
      <c r="E13" s="213" t="e">
        <f>'Stage 1'!E11</f>
        <v>#VALUE!</v>
      </c>
      <c r="F13" s="213" t="e">
        <f>'Stage 1'!F11</f>
        <v>#VALUE!</v>
      </c>
      <c r="G13" s="213" t="e">
        <f>'Stage 1'!G11</f>
        <v>#VALUE!</v>
      </c>
    </row>
    <row r="14" spans="2:8" ht="12">
      <c r="B14" s="211" t="str">
        <f>'Stage 1'!B12</f>
        <v>TOTAL</v>
      </c>
      <c r="C14" s="214">
        <f>'Stage 1'!C12</f>
        <v>2145752</v>
      </c>
      <c r="D14" s="214">
        <f>'Stage 1'!D12</f>
        <v>1979994.6994530063</v>
      </c>
      <c r="E14" s="214">
        <f>'Stage 1'!E12</f>
        <v>1827041.9926729654</v>
      </c>
      <c r="F14" s="214">
        <f>'Stage 1'!F12</f>
        <v>1685904.7369735786</v>
      </c>
      <c r="G14" s="214">
        <f>'Stage 1'!G12</f>
        <v>1555670.2000000002</v>
      </c>
      <c r="H14" s="390" t="s">
        <v>397</v>
      </c>
    </row>
    <row r="15" spans="2:8" ht="12">
      <c r="B15" s="392" t="s">
        <v>400</v>
      </c>
      <c r="C15" s="393">
        <v>2964809.2806298016</v>
      </c>
      <c r="D15" s="393">
        <v>2735780.5843993565</v>
      </c>
      <c r="E15" s="393">
        <v>2524444.1370564606</v>
      </c>
      <c r="F15" s="393">
        <v>2329433.2292068284</v>
      </c>
      <c r="G15" s="393">
        <v>2149486.7284566066</v>
      </c>
      <c r="H15" s="391" t="s">
        <v>398</v>
      </c>
    </row>
    <row r="17" s="371" customFormat="1" ht="18.75" thickBot="1">
      <c r="B17" s="176" t="s">
        <v>172</v>
      </c>
    </row>
    <row r="18" ht="13.5" thickTop="1">
      <c r="B18" s="167" t="s">
        <v>384</v>
      </c>
    </row>
    <row r="19" s="217" customFormat="1" ht="12" customHeight="1"/>
    <row r="20" spans="2:7" ht="12">
      <c r="B20" s="211"/>
      <c r="C20" s="211" t="s">
        <v>139</v>
      </c>
      <c r="D20" s="234">
        <f>opt_RentPrice</f>
        <v>141</v>
      </c>
      <c r="E20" s="235">
        <f aca="true" t="shared" si="0" ref="E20:G21">D20*(1+opt_XCombBasket)</f>
        <v>126.84439302665758</v>
      </c>
      <c r="F20" s="235">
        <f t="shared" si="0"/>
        <v>114.10992937802256</v>
      </c>
      <c r="G20" s="235">
        <f t="shared" si="0"/>
        <v>102.65393425723428</v>
      </c>
    </row>
    <row r="21" spans="2:7" ht="12">
      <c r="B21" s="211"/>
      <c r="C21" s="211" t="s">
        <v>140</v>
      </c>
      <c r="D21" s="234">
        <f>opt_ConnPrice</f>
        <v>40.71</v>
      </c>
      <c r="E21" s="235">
        <f t="shared" si="0"/>
        <v>36.62294496535625</v>
      </c>
      <c r="F21" s="235">
        <f t="shared" si="0"/>
        <v>32.94620726935673</v>
      </c>
      <c r="G21" s="235">
        <f t="shared" si="0"/>
        <v>29.638593358950413</v>
      </c>
    </row>
    <row r="22" spans="2:7" ht="12">
      <c r="B22" s="211"/>
      <c r="C22" s="211" t="s">
        <v>141</v>
      </c>
      <c r="D22" s="235">
        <f>PMT(opt_ConnAnnDiscount,opt_ConnAnnYears,-D21)</f>
        <v>10.5478296004341</v>
      </c>
      <c r="E22" s="235">
        <f>PMT(opt_ConnAnnDiscount,opt_ConnAnnYears,-E21)</f>
        <v>9.48888683273529</v>
      </c>
      <c r="F22" s="235">
        <f>PMT(opt_ConnAnnDiscount,opt_ConnAnnYears,-F21)</f>
        <v>8.536255963098943</v>
      </c>
      <c r="G22" s="235">
        <f>PMT(opt_ConnAnnDiscount,opt_ConnAnnYears,-G21)</f>
        <v>7.679263874889872</v>
      </c>
    </row>
    <row r="23" spans="2:7" ht="12">
      <c r="B23" s="211"/>
      <c r="C23" s="211" t="s">
        <v>170</v>
      </c>
      <c r="D23" s="235">
        <f>SUM(D20,D22)</f>
        <v>151.5478296004341</v>
      </c>
      <c r="E23" s="235">
        <f>SUM(E20,E22)</f>
        <v>136.33327985939286</v>
      </c>
      <c r="F23" s="235">
        <f>SUM(F20,F22)</f>
        <v>122.6461853411215</v>
      </c>
      <c r="G23" s="235">
        <f>SUM(G20,G22)</f>
        <v>110.33319813212415</v>
      </c>
    </row>
    <row r="24" spans="2:7" ht="12">
      <c r="B24" s="211"/>
      <c r="C24" s="211" t="s">
        <v>142</v>
      </c>
      <c r="D24" s="236"/>
      <c r="E24" s="237">
        <f>(E23-D23)/D23</f>
        <v>-0.1003943756974641</v>
      </c>
      <c r="F24" s="237">
        <f>(F23-E23)/E23</f>
        <v>-0.10039437569746383</v>
      </c>
      <c r="G24" s="237">
        <f>(G23-F23)/F23</f>
        <v>-0.1003943756974639</v>
      </c>
    </row>
    <row r="25" spans="2:7" ht="12">
      <c r="B25" s="211"/>
      <c r="C25" s="211" t="s">
        <v>143</v>
      </c>
      <c r="D25" s="236"/>
      <c r="E25" s="237">
        <f>E24*opt_Dilution</f>
        <v>-0.08533521934284448</v>
      </c>
      <c r="F25" s="237">
        <f>F24*opt_Dilution</f>
        <v>-0.08533521934284426</v>
      </c>
      <c r="G25" s="237">
        <f>G24*opt_Dilution</f>
        <v>-0.08533521934284431</v>
      </c>
    </row>
    <row r="26" spans="2:7" ht="12">
      <c r="B26" s="211" t="s">
        <v>144</v>
      </c>
      <c r="C26" s="211" t="s">
        <v>247</v>
      </c>
      <c r="D26" s="236"/>
      <c r="E26" s="237">
        <f>E25*opt_Elasticity</f>
        <v>0.017067043868568898</v>
      </c>
      <c r="F26" s="237">
        <f>F25*opt_Elasticity</f>
        <v>0.017067043868568853</v>
      </c>
      <c r="G26" s="237">
        <f>G25*opt_Elasticity</f>
        <v>0.017067043868568863</v>
      </c>
    </row>
    <row r="28" s="371" customFormat="1" ht="18.75" thickBot="1">
      <c r="B28" s="176" t="s">
        <v>171</v>
      </c>
    </row>
    <row r="29" ht="13.5" thickTop="1">
      <c r="B29" s="167" t="s">
        <v>246</v>
      </c>
    </row>
    <row r="30" ht="12.75">
      <c r="B30" s="167" t="s">
        <v>209</v>
      </c>
    </row>
    <row r="31" ht="12.75">
      <c r="B31" s="167" t="s">
        <v>210</v>
      </c>
    </row>
    <row r="33" spans="2:7" ht="12.75">
      <c r="B33" s="143"/>
      <c r="C33" s="211" t="s">
        <v>207</v>
      </c>
      <c r="D33" s="259"/>
      <c r="E33" s="260">
        <f>(D9*D35)/(D9*D35+'Stage 1 and Stage 2'!D20*D36)</f>
        <v>0.9834774456928218</v>
      </c>
      <c r="F33" s="260">
        <f>(E9*E35)/(E9*E35+'Stage 1 and Stage 2'!E20*E36)</f>
        <v>0.9807152361502992</v>
      </c>
      <c r="G33" s="260">
        <f>(F9*F35)/(F9*F35+'Stage 1 and Stage 2'!F20*F36)</f>
        <v>0.9774912456134487</v>
      </c>
    </row>
    <row r="34" spans="2:7" ht="12.75">
      <c r="B34" s="143"/>
      <c r="C34" s="211" t="s">
        <v>208</v>
      </c>
      <c r="D34" s="259"/>
      <c r="E34" s="260">
        <f>('Stage 1 and Stage 2'!D20*D36)/(D9*D35+'Stage 1 and Stage 2'!D20*D36)</f>
        <v>0.01652255430717821</v>
      </c>
      <c r="F34" s="260">
        <f>('Stage 1 and Stage 2'!E20*E36)/(E9*E35+'Stage 1 and Stage 2'!E20*E36)</f>
        <v>0.019284763849700876</v>
      </c>
      <c r="G34" s="260">
        <f>('Stage 1 and Stage 2'!F20*F36)/(F9*F35+'Stage 1 and Stage 2'!F20*F36)</f>
        <v>0.022508754386551307</v>
      </c>
    </row>
    <row r="35" spans="2:9" ht="12">
      <c r="B35" s="211"/>
      <c r="C35" s="211" t="s">
        <v>139</v>
      </c>
      <c r="D35" s="235">
        <f>opt_RentPrice</f>
        <v>141</v>
      </c>
      <c r="E35" s="235">
        <f>D35*(1+(opt_XCombBasket-opt_ConnSafeguard*E34)/E33)</f>
        <v>126.48813595704385</v>
      </c>
      <c r="F35" s="235">
        <f>E35*(1+(opt_XCombBasket-opt_ConnSafeguard*F34)/F33)</f>
        <v>113.41536859140608</v>
      </c>
      <c r="G35" s="235">
        <f>F35*(1+(opt_XCombBasket-opt_ConnSafeguard*G34)/G33)</f>
        <v>101.63633004792496</v>
      </c>
      <c r="I35" s="299"/>
    </row>
    <row r="36" spans="2:10" ht="12">
      <c r="B36" s="211"/>
      <c r="C36" s="211" t="s">
        <v>140</v>
      </c>
      <c r="D36" s="235">
        <f>opt_ConnPrice</f>
        <v>40.71</v>
      </c>
      <c r="E36" s="235">
        <f>D36*(1+opt_ConnSafeguard)</f>
        <v>42.7455</v>
      </c>
      <c r="F36" s="235">
        <f>E36*(1+opt_ConnSafeguard)</f>
        <v>44.882775</v>
      </c>
      <c r="G36" s="235">
        <f>F36*(1+opt_ConnSafeguard)</f>
        <v>47.12691375000001</v>
      </c>
      <c r="I36" s="299"/>
      <c r="J36" s="300"/>
    </row>
    <row r="37" spans="2:10" ht="12">
      <c r="B37" s="211"/>
      <c r="C37" s="211" t="s">
        <v>141</v>
      </c>
      <c r="D37" s="235">
        <f>PMT(opt_ConnAnnDiscount,opt_ConnAnnYears,-D36)</f>
        <v>10.5478296004341</v>
      </c>
      <c r="E37" s="235">
        <f>PMT(opt_ConnAnnDiscount,opt_ConnAnnYears,-E36)</f>
        <v>11.075221080455805</v>
      </c>
      <c r="F37" s="235">
        <f>PMT(opt_ConnAnnDiscount,opt_ConnAnnYears,-F36)</f>
        <v>11.628982134478596</v>
      </c>
      <c r="G37" s="235">
        <f>PMT(opt_ConnAnnDiscount,opt_ConnAnnYears,-G36)</f>
        <v>12.210431241202528</v>
      </c>
      <c r="I37" s="299"/>
      <c r="J37" s="301"/>
    </row>
    <row r="38" spans="2:10" ht="12">
      <c r="B38" s="211"/>
      <c r="C38" s="211" t="s">
        <v>170</v>
      </c>
      <c r="D38" s="235">
        <f>SUM(D35,D37)</f>
        <v>151.5478296004341</v>
      </c>
      <c r="E38" s="235">
        <f>SUM(E35,E37)</f>
        <v>137.56335703749966</v>
      </c>
      <c r="F38" s="235">
        <f>SUM(F35,F37)</f>
        <v>125.04435072588467</v>
      </c>
      <c r="G38" s="235">
        <f>SUM(G35,G37)</f>
        <v>113.84676128912749</v>
      </c>
      <c r="J38" s="300"/>
    </row>
    <row r="39" spans="2:7" ht="12">
      <c r="B39" s="211"/>
      <c r="C39" s="211" t="s">
        <v>142</v>
      </c>
      <c r="D39" s="236"/>
      <c r="E39" s="237">
        <f>(E38-D38)/D38</f>
        <v>-0.0922776169068567</v>
      </c>
      <c r="F39" s="237">
        <f>(F38-E38)/E38</f>
        <v>-0.09100538530912936</v>
      </c>
      <c r="G39" s="237">
        <f>(G38-F38)/F38</f>
        <v>-0.08954894300906022</v>
      </c>
    </row>
    <row r="40" spans="2:7" ht="12">
      <c r="B40" s="211"/>
      <c r="C40" s="211" t="s">
        <v>143</v>
      </c>
      <c r="D40" s="236"/>
      <c r="E40" s="237">
        <f>E39*opt_Dilution</f>
        <v>-0.0784359743708282</v>
      </c>
      <c r="F40" s="237">
        <f>F39*opt_Dilution</f>
        <v>-0.07735457751275995</v>
      </c>
      <c r="G40" s="237">
        <f>G39*opt_Dilution</f>
        <v>-0.07611660155770118</v>
      </c>
    </row>
    <row r="41" spans="2:7" ht="12">
      <c r="B41" s="211" t="s">
        <v>144</v>
      </c>
      <c r="C41" s="211" t="s">
        <v>247</v>
      </c>
      <c r="D41" s="236"/>
      <c r="E41" s="237">
        <f>E40*opt_Elasticity</f>
        <v>0.01568719487416564</v>
      </c>
      <c r="F41" s="237">
        <f>F40*opt_Elasticity</f>
        <v>0.015470915502551991</v>
      </c>
      <c r="G41" s="237">
        <f>G40*opt_Elasticity</f>
        <v>0.015223320311540237</v>
      </c>
    </row>
    <row r="45" s="215" customFormat="1" ht="18.75" thickBot="1">
      <c r="B45" s="176" t="s">
        <v>173</v>
      </c>
    </row>
    <row r="46" ht="12.75" thickTop="1"/>
    <row r="47" spans="4:8" ht="12">
      <c r="D47" s="211"/>
      <c r="E47" s="212" t="s">
        <v>43</v>
      </c>
      <c r="F47" s="212" t="s">
        <v>44</v>
      </c>
      <c r="G47" s="212" t="s">
        <v>45</v>
      </c>
      <c r="H47" s="212" t="s">
        <v>50</v>
      </c>
    </row>
    <row r="48" spans="2:8" ht="12">
      <c r="B48" s="211"/>
      <c r="C48" s="211" t="s">
        <v>248</v>
      </c>
      <c r="D48" s="211"/>
      <c r="E48" s="216">
        <f>E$9*E26</f>
        <v>31182.205838667036</v>
      </c>
      <c r="F48" s="216">
        <f>F$9*F26</f>
        <v>28773.410104156097</v>
      </c>
      <c r="G48" s="216">
        <f>G$9*G26</f>
        <v>26550.6915484253</v>
      </c>
      <c r="H48" s="204">
        <f>SUM(E48:G48)</f>
        <v>86506.30749124843</v>
      </c>
    </row>
    <row r="49" spans="2:8" ht="12">
      <c r="B49" s="211"/>
      <c r="C49" s="211" t="s">
        <v>249</v>
      </c>
      <c r="D49" s="211"/>
      <c r="E49" s="216">
        <f>E$9*E41</f>
        <v>28661.16378234472</v>
      </c>
      <c r="F49" s="216">
        <f>F$9*F41</f>
        <v>26082.489731070375</v>
      </c>
      <c r="G49" s="216">
        <f>G$9*G41</f>
        <v>23682.465753717865</v>
      </c>
      <c r="H49" s="204">
        <f>SUM(E49:G49)</f>
        <v>78426.11926713295</v>
      </c>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&amp;L&amp;A :page&amp;P&amp;COfcom Confidential&amp;R&amp;D</oddFooter>
  </headerFooter>
</worksheet>
</file>

<file path=xl/worksheets/sheet14.xml><?xml version="1.0" encoding="utf-8"?>
<worksheet xmlns="http://schemas.openxmlformats.org/spreadsheetml/2006/main" xmlns:r="http://schemas.openxmlformats.org/officeDocument/2006/relationships">
  <dimension ref="B1:H45"/>
  <sheetViews>
    <sheetView defaultGridColor="0" zoomScale="85" zoomScaleNormal="85" zoomScalePageLayoutView="0" colorId="22" workbookViewId="0" topLeftCell="A1">
      <selection activeCell="H14" sqref="H14"/>
    </sheetView>
  </sheetViews>
  <sheetFormatPr defaultColWidth="12.7109375" defaultRowHeight="12"/>
  <cols>
    <col min="1" max="1" width="2.00390625" style="153" customWidth="1"/>
    <col min="2" max="16384" width="12.7109375" style="153" customWidth="1"/>
  </cols>
  <sheetData>
    <row r="1" s="20" customFormat="1" ht="40.5" customHeight="1">
      <c r="B1" s="154" t="s">
        <v>182</v>
      </c>
    </row>
    <row r="2" s="210" customFormat="1" ht="12.75">
      <c r="B2" s="167" t="s">
        <v>385</v>
      </c>
    </row>
    <row r="3" s="210" customFormat="1" ht="12.75">
      <c r="B3" s="167" t="s">
        <v>250</v>
      </c>
    </row>
    <row r="4" s="210" customFormat="1" ht="12.75">
      <c r="B4" s="167"/>
    </row>
    <row r="5" spans="2:8" s="210" customFormat="1" ht="18.75" thickBot="1">
      <c r="B5" s="176" t="s">
        <v>245</v>
      </c>
      <c r="C5" s="215"/>
      <c r="D5" s="215"/>
      <c r="E5" s="215"/>
      <c r="F5" s="215"/>
      <c r="G5" s="215"/>
      <c r="H5" s="215"/>
    </row>
    <row r="6" spans="2:7" s="210" customFormat="1" ht="9" customHeight="1" thickTop="1">
      <c r="B6" s="194"/>
      <c r="C6" s="217"/>
      <c r="D6" s="217"/>
      <c r="E6" s="217"/>
      <c r="F6" s="217"/>
      <c r="G6" s="217"/>
    </row>
    <row r="7" spans="2:7" s="210" customFormat="1" ht="12" customHeight="1">
      <c r="B7" s="218" t="s">
        <v>134</v>
      </c>
      <c r="C7" s="219"/>
      <c r="D7" s="219"/>
      <c r="E7" s="219"/>
      <c r="F7" s="219"/>
      <c r="G7" s="219"/>
    </row>
    <row r="8" spans="3:7" s="210" customFormat="1" ht="12">
      <c r="C8" s="212" t="str">
        <f>'Stage 1'!C6</f>
        <v>09/10</v>
      </c>
      <c r="D8" s="212" t="str">
        <f>'Stage 1'!D6</f>
        <v>10/11</v>
      </c>
      <c r="E8" s="212" t="str">
        <f>'Stage 1'!E6</f>
        <v>11/12</v>
      </c>
      <c r="F8" s="212" t="str">
        <f>'Stage 1'!F6</f>
        <v>12/13</v>
      </c>
      <c r="G8" s="212" t="str">
        <f>'Stage 1'!G6</f>
        <v>13/14</v>
      </c>
    </row>
    <row r="9" spans="2:7" s="210" customFormat="1" ht="12">
      <c r="B9" s="211" t="str">
        <f>'Stage 1'!B7</f>
        <v>Openreach</v>
      </c>
      <c r="C9" s="213">
        <f>'Stage 1'!C7</f>
        <v>2145752</v>
      </c>
      <c r="D9" s="213">
        <f>'Stage 1'!D7</f>
        <v>1979994.6994530063</v>
      </c>
      <c r="E9" s="213">
        <f>'Stage 1'!E7</f>
        <v>1827041.9926729654</v>
      </c>
      <c r="F9" s="213">
        <f>'Stage 1'!F7</f>
        <v>1685904.7369735786</v>
      </c>
      <c r="G9" s="213">
        <f>'Stage 1'!G7</f>
        <v>1555670.2000000002</v>
      </c>
    </row>
    <row r="10" spans="2:7" s="210" customFormat="1" ht="12">
      <c r="B10" s="211" t="str">
        <f>'Stage 1'!B8</f>
        <v>OCP1</v>
      </c>
      <c r="C10" s="213" t="str">
        <f>'Stage 1'!C8</f>
        <v>Removed</v>
      </c>
      <c r="D10" s="213" t="e">
        <f>'Stage 1'!D8</f>
        <v>#VALUE!</v>
      </c>
      <c r="E10" s="213" t="e">
        <f>'Stage 1'!E8</f>
        <v>#VALUE!</v>
      </c>
      <c r="F10" s="213" t="e">
        <f>'Stage 1'!F8</f>
        <v>#VALUE!</v>
      </c>
      <c r="G10" s="213" t="e">
        <f>'Stage 1'!G8</f>
        <v>#VALUE!</v>
      </c>
    </row>
    <row r="11" spans="2:7" s="210" customFormat="1" ht="12">
      <c r="B11" s="211" t="str">
        <f>'Stage 1'!B9</f>
        <v>OCP2</v>
      </c>
      <c r="C11" s="213" t="str">
        <f>'Stage 1'!C9</f>
        <v>Removed</v>
      </c>
      <c r="D11" s="213" t="e">
        <f>'Stage 1'!D9</f>
        <v>#VALUE!</v>
      </c>
      <c r="E11" s="213" t="e">
        <f>'Stage 1'!E9</f>
        <v>#VALUE!</v>
      </c>
      <c r="F11" s="213" t="e">
        <f>'Stage 1'!F9</f>
        <v>#VALUE!</v>
      </c>
      <c r="G11" s="213" t="e">
        <f>'Stage 1'!G9</f>
        <v>#VALUE!</v>
      </c>
    </row>
    <row r="12" spans="2:7" s="210" customFormat="1" ht="12">
      <c r="B12" s="211" t="str">
        <f>'Stage 1'!B10</f>
        <v>OCP3</v>
      </c>
      <c r="C12" s="213" t="str">
        <f>'Stage 1'!C10</f>
        <v>Removed</v>
      </c>
      <c r="D12" s="213" t="e">
        <f>'Stage 1'!D10</f>
        <v>#VALUE!</v>
      </c>
      <c r="E12" s="213" t="e">
        <f>'Stage 1'!E10</f>
        <v>#VALUE!</v>
      </c>
      <c r="F12" s="213" t="e">
        <f>'Stage 1'!F10</f>
        <v>#VALUE!</v>
      </c>
      <c r="G12" s="213" t="e">
        <f>'Stage 1'!G10</f>
        <v>#VALUE!</v>
      </c>
    </row>
    <row r="13" spans="2:7" s="210" customFormat="1" ht="12">
      <c r="B13" s="211" t="str">
        <f>'Stage 1'!B11</f>
        <v>OCP4</v>
      </c>
      <c r="C13" s="213" t="str">
        <f>'Stage 1'!C11</f>
        <v>Removed</v>
      </c>
      <c r="D13" s="213" t="e">
        <f>'Stage 1'!D11</f>
        <v>#VALUE!</v>
      </c>
      <c r="E13" s="213" t="e">
        <f>'Stage 1'!E11</f>
        <v>#VALUE!</v>
      </c>
      <c r="F13" s="213" t="e">
        <f>'Stage 1'!F11</f>
        <v>#VALUE!</v>
      </c>
      <c r="G13" s="213" t="e">
        <f>'Stage 1'!G11</f>
        <v>#VALUE!</v>
      </c>
    </row>
    <row r="14" spans="2:8" s="210" customFormat="1" ht="12">
      <c r="B14" s="211" t="str">
        <f>'Stage 1'!B12</f>
        <v>TOTAL</v>
      </c>
      <c r="C14" s="214">
        <f>'Stage 1'!C12</f>
        <v>2145752</v>
      </c>
      <c r="D14" s="214">
        <f>'Stage 1'!D12</f>
        <v>1979994.6994530063</v>
      </c>
      <c r="E14" s="214">
        <f>'Stage 1'!E12</f>
        <v>1827041.9926729654</v>
      </c>
      <c r="F14" s="214">
        <f>'Stage 1'!F12</f>
        <v>1685904.7369735786</v>
      </c>
      <c r="G14" s="214">
        <f>'Stage 1'!G12</f>
        <v>1555670.2000000002</v>
      </c>
      <c r="H14" s="390" t="s">
        <v>397</v>
      </c>
    </row>
    <row r="15" spans="2:8" ht="12">
      <c r="B15" s="392" t="s">
        <v>400</v>
      </c>
      <c r="C15" s="393">
        <v>2964809.2806298016</v>
      </c>
      <c r="D15" s="393">
        <v>2735780.5843993565</v>
      </c>
      <c r="E15" s="393">
        <v>2524444.1370564606</v>
      </c>
      <c r="F15" s="393">
        <v>2329433.2292068284</v>
      </c>
      <c r="G15" s="393">
        <v>2149486.7284566066</v>
      </c>
      <c r="H15" s="391" t="s">
        <v>398</v>
      </c>
    </row>
    <row r="17" s="372" customFormat="1" ht="18.75" thickBot="1">
      <c r="B17" s="176" t="s">
        <v>172</v>
      </c>
    </row>
    <row r="18" s="373" customFormat="1" ht="15.75" customHeight="1" thickTop="1">
      <c r="B18" s="167" t="s">
        <v>384</v>
      </c>
    </row>
    <row r="20" spans="3:7" ht="12">
      <c r="C20" s="191" t="s">
        <v>176</v>
      </c>
      <c r="D20" s="191"/>
      <c r="E20" s="240">
        <f>D$9-E$9</f>
        <v>152952.70678004087</v>
      </c>
      <c r="F20" s="240">
        <f>E$9-F$9</f>
        <v>141137.25569938682</v>
      </c>
      <c r="G20" s="240">
        <f>F$9-G$9</f>
        <v>130234.53697357839</v>
      </c>
    </row>
    <row r="21" spans="3:7" ht="12">
      <c r="C21" s="191" t="s">
        <v>177</v>
      </c>
      <c r="D21" s="191"/>
      <c r="E21" s="241">
        <f>opt_XCombBasket</f>
        <v>-0.1003943756974639</v>
      </c>
      <c r="F21" s="241">
        <f>opt_XCombBasket</f>
        <v>-0.1003943756974639</v>
      </c>
      <c r="G21" s="241">
        <f>opt_XCombBasket</f>
        <v>-0.1003943756974639</v>
      </c>
    </row>
    <row r="22" spans="3:7" ht="12">
      <c r="C22" s="191" t="s">
        <v>218</v>
      </c>
      <c r="D22" s="191"/>
      <c r="E22" s="241">
        <f>E21*opt_Dilution</f>
        <v>-0.08533521934284431</v>
      </c>
      <c r="F22" s="241">
        <f>F21*opt_Dilution</f>
        <v>-0.08533521934284431</v>
      </c>
      <c r="G22" s="241">
        <f>G21*opt_Dilution</f>
        <v>-0.08533521934284431</v>
      </c>
    </row>
    <row r="23" spans="3:7" ht="12">
      <c r="C23" s="191" t="s">
        <v>180</v>
      </c>
      <c r="D23" s="191"/>
      <c r="E23" s="241">
        <f>(E22/-10%)*Switching_rate</f>
        <v>0.22456636669169552</v>
      </c>
      <c r="F23" s="241">
        <f>(F22/-10%)*Switching_rate</f>
        <v>0.22456636669169552</v>
      </c>
      <c r="G23" s="241">
        <f>(G22/-10%)*Switching_rate</f>
        <v>0.22456636669169552</v>
      </c>
    </row>
    <row r="24" spans="3:7" ht="12">
      <c r="C24" s="191" t="s">
        <v>181</v>
      </c>
      <c r="D24" s="191"/>
      <c r="E24" s="241">
        <f>ROUNDDOWN(E23-opt_RoundDecrease,2)</f>
        <v>0.2</v>
      </c>
      <c r="F24" s="241">
        <f>ROUNDDOWN(F23-opt_RoundDecrease,2)</f>
        <v>0.2</v>
      </c>
      <c r="G24" s="241">
        <f>ROUNDDOWN(G23-opt_RoundDecrease,2)</f>
        <v>0.2</v>
      </c>
    </row>
    <row r="26" s="372" customFormat="1" ht="18.75" thickBot="1">
      <c r="B26" s="176" t="s">
        <v>171</v>
      </c>
    </row>
    <row r="27" s="210" customFormat="1" ht="13.5" thickTop="1">
      <c r="B27" s="167" t="s">
        <v>246</v>
      </c>
    </row>
    <row r="29" spans="3:7" ht="12">
      <c r="C29" s="191" t="s">
        <v>176</v>
      </c>
      <c r="D29" s="191"/>
      <c r="E29" s="240">
        <f>D$9-E$9</f>
        <v>152952.70678004087</v>
      </c>
      <c r="F29" s="240">
        <f>E$9-F$9</f>
        <v>141137.25569938682</v>
      </c>
      <c r="G29" s="240">
        <f>F$9-G$9</f>
        <v>130234.53697357839</v>
      </c>
    </row>
    <row r="30" spans="3:7" ht="12">
      <c r="C30" s="211" t="s">
        <v>207</v>
      </c>
      <c r="D30" s="211"/>
      <c r="E30" s="261">
        <f>(D9*opt_RentPrice)/(D9*opt_RentPrice+'Stage 1 and Stage 2'!D20*opt_ConnPrice)</f>
        <v>0.9834774456928218</v>
      </c>
      <c r="F30" s="261">
        <f>(E9*E32)/(E9*E32+'Stage 1 and Stage 2'!E20*E33)</f>
        <v>0.9807152361502992</v>
      </c>
      <c r="G30" s="261">
        <f>(F9*F32)/(F9*F32+'Stage 1 and Stage 2'!F20*F33)</f>
        <v>0.9774912456134487</v>
      </c>
    </row>
    <row r="31" spans="3:7" ht="12">
      <c r="C31" s="211" t="s">
        <v>208</v>
      </c>
      <c r="D31" s="211"/>
      <c r="E31" s="261">
        <f>('Stage 1 and Stage 2'!D20*opt_ConnPrice)/(D9*opt_RentPrice+'Stage 1 and Stage 2'!D20*opt_ConnPrice)</f>
        <v>0.01652255430717821</v>
      </c>
      <c r="F31" s="261">
        <f>('Stage 1 and Stage 2'!E20*E33)/(E9*E32+'Stage 1 and Stage 2'!E20*E33)</f>
        <v>0.019284763849700876</v>
      </c>
      <c r="G31" s="261">
        <f>('Stage 1 and Stage 2'!F20*F33)/(F9*F32+'Stage 1 and Stage 2'!F20*F33)</f>
        <v>0.022508754386551307</v>
      </c>
    </row>
    <row r="32" spans="3:7" ht="12">
      <c r="C32" s="211" t="s">
        <v>139</v>
      </c>
      <c r="D32" s="211"/>
      <c r="E32" s="316">
        <f>opt_RentPrice*(1+((opt_XCombBasket-opt_ConnSafeguard*E31)/E30))</f>
        <v>126.48813595704385</v>
      </c>
      <c r="F32" s="316">
        <f>E32*(1+((opt_XCombBasket-opt_ConnSafeguard*F31)/F30))</f>
        <v>113.41536859140608</v>
      </c>
      <c r="G32" s="316">
        <f>F32*(1+((opt_XCombBasket-opt_ConnSafeguard*G31)/G30))</f>
        <v>101.63633004792496</v>
      </c>
    </row>
    <row r="33" spans="3:7" ht="12">
      <c r="C33" s="211" t="s">
        <v>140</v>
      </c>
      <c r="D33" s="211"/>
      <c r="E33" s="316">
        <f>opt_ConnPrice*(1+opt_ConnSafeguard)</f>
        <v>42.7455</v>
      </c>
      <c r="F33" s="316">
        <f>E33*(1+opt_ConnSafeguard)</f>
        <v>44.882775</v>
      </c>
      <c r="G33" s="316">
        <f>F33*(1+opt_ConnSafeguard)</f>
        <v>47.12691375000001</v>
      </c>
    </row>
    <row r="34" spans="3:7" ht="12">
      <c r="C34" s="191" t="s">
        <v>177</v>
      </c>
      <c r="D34" s="191"/>
      <c r="E34" s="261">
        <f>(E32-opt_RentPrice)/opt_RentPrice</f>
        <v>-0.10292102158124927</v>
      </c>
      <c r="F34" s="261">
        <f>(F32-E32)/E32</f>
        <v>-0.10335172754919375</v>
      </c>
      <c r="G34" s="261">
        <f>(G32-F32)/F32</f>
        <v>-0.10385751675257232</v>
      </c>
    </row>
    <row r="35" spans="3:7" ht="12">
      <c r="C35" s="191" t="s">
        <v>218</v>
      </c>
      <c r="D35" s="191"/>
      <c r="E35" s="241">
        <f>E34*opt_Dilution</f>
        <v>-0.08748286834406188</v>
      </c>
      <c r="F35" s="241">
        <f>F34*opt_Dilution</f>
        <v>-0.08784896841681468</v>
      </c>
      <c r="G35" s="241">
        <f>G34*opt_Dilution</f>
        <v>-0.08827888923968646</v>
      </c>
    </row>
    <row r="36" spans="3:7" ht="12">
      <c r="C36" s="191" t="s">
        <v>180</v>
      </c>
      <c r="D36" s="191"/>
      <c r="E36" s="241">
        <f>(E35/-10%)*Switching_rate</f>
        <v>0.23021807458963653</v>
      </c>
      <c r="F36" s="241">
        <f>(F35/-10%)*Switching_rate</f>
        <v>0.23118149583372283</v>
      </c>
      <c r="G36" s="241">
        <f>(G35/-10%)*Switching_rate</f>
        <v>0.23231286642022753</v>
      </c>
    </row>
    <row r="37" spans="3:7" ht="12">
      <c r="C37" s="191" t="s">
        <v>181</v>
      </c>
      <c r="D37" s="191"/>
      <c r="E37" s="241">
        <f>ROUNDDOWN(E36-opt_RoundDecrease,2)</f>
        <v>0.21</v>
      </c>
      <c r="F37" s="241">
        <f>ROUNDDOWN(F36-opt_RoundDecrease,2)</f>
        <v>0.21</v>
      </c>
      <c r="G37" s="241">
        <f>ROUNDDOWN(G36-opt_RoundDecrease,2)</f>
        <v>0.21</v>
      </c>
    </row>
    <row r="39" s="215" customFormat="1" ht="18.75" thickBot="1">
      <c r="B39" s="176" t="s">
        <v>222</v>
      </c>
    </row>
    <row r="40" s="210" customFormat="1" ht="12.75" thickTop="1"/>
    <row r="41" spans="4:8" s="210" customFormat="1" ht="12">
      <c r="D41" s="211"/>
      <c r="E41" s="212" t="s">
        <v>43</v>
      </c>
      <c r="F41" s="212" t="s">
        <v>44</v>
      </c>
      <c r="G41" s="212" t="s">
        <v>45</v>
      </c>
      <c r="H41" s="212" t="s">
        <v>50</v>
      </c>
    </row>
    <row r="42" spans="3:8" ht="12">
      <c r="C42" s="211" t="s">
        <v>248</v>
      </c>
      <c r="D42" s="191"/>
      <c r="E42" s="242">
        <f>E20*E24</f>
        <v>30590.541356008176</v>
      </c>
      <c r="F42" s="242">
        <f>F20*F24</f>
        <v>28227.451139877365</v>
      </c>
      <c r="G42" s="242">
        <f>G20*G24</f>
        <v>26046.90739471568</v>
      </c>
      <c r="H42" s="204">
        <f>SUM(E42:G42)</f>
        <v>84864.89989060123</v>
      </c>
    </row>
    <row r="43" spans="3:8" ht="12">
      <c r="C43" s="211" t="s">
        <v>249</v>
      </c>
      <c r="D43" s="191"/>
      <c r="E43" s="242">
        <f>E29*E37</f>
        <v>32120.06842380858</v>
      </c>
      <c r="F43" s="242">
        <f>F29*F37</f>
        <v>29638.82369687123</v>
      </c>
      <c r="G43" s="242">
        <f>G29*G37</f>
        <v>27349.25276445146</v>
      </c>
      <c r="H43" s="204">
        <f>SUM(E43:G43)</f>
        <v>89108.14488513127</v>
      </c>
    </row>
    <row r="45" ht="12">
      <c r="E45" s="240"/>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&amp;L&amp;A :page&amp;P&amp;COfcom Confidential&amp;R&amp;D</oddFooter>
  </headerFooter>
</worksheet>
</file>

<file path=xl/worksheets/sheet15.xml><?xml version="1.0" encoding="utf-8"?>
<worksheet xmlns="http://schemas.openxmlformats.org/spreadsheetml/2006/main" xmlns:r="http://schemas.openxmlformats.org/officeDocument/2006/relationships">
  <dimension ref="A1:I24"/>
  <sheetViews>
    <sheetView defaultGridColor="0" zoomScale="85" zoomScaleNormal="85" zoomScalePageLayoutView="0" colorId="22" workbookViewId="0" topLeftCell="A1">
      <pane ySplit="1" topLeftCell="A2" activePane="bottomLeft" state="frozen"/>
      <selection pane="topLeft" activeCell="A1" sqref="A1"/>
      <selection pane="bottomLeft" activeCell="A1" sqref="A1"/>
    </sheetView>
  </sheetViews>
  <sheetFormatPr defaultColWidth="12.7109375" defaultRowHeight="12"/>
  <cols>
    <col min="1" max="1" width="16.8515625" style="153" customWidth="1"/>
    <col min="2" max="2" width="18.421875" style="153" customWidth="1"/>
    <col min="3" max="16384" width="12.7109375" style="153" customWidth="1"/>
  </cols>
  <sheetData>
    <row r="1" s="20" customFormat="1" ht="40.5" customHeight="1">
      <c r="A1" s="154" t="s">
        <v>193</v>
      </c>
    </row>
    <row r="2" ht="12.75">
      <c r="A2" s="167" t="s">
        <v>202</v>
      </c>
    </row>
    <row r="4" spans="1:9" s="210" customFormat="1" ht="18.75" thickBot="1">
      <c r="A4" s="176" t="s">
        <v>254</v>
      </c>
      <c r="B4" s="176"/>
      <c r="C4" s="215"/>
      <c r="D4" s="215"/>
      <c r="E4" s="215"/>
      <c r="F4" s="215"/>
      <c r="G4" s="215"/>
      <c r="H4" s="215"/>
      <c r="I4" s="215"/>
    </row>
    <row r="5" spans="1:7" s="210" customFormat="1" ht="9" customHeight="1" thickTop="1">
      <c r="A5" s="194"/>
      <c r="B5" s="194"/>
      <c r="C5" s="217"/>
      <c r="D5" s="217"/>
      <c r="E5" s="217"/>
      <c r="F5" s="217"/>
      <c r="G5" s="217"/>
    </row>
    <row r="6" spans="1:7" s="210" customFormat="1" ht="8.25" customHeight="1">
      <c r="A6" s="194"/>
      <c r="B6" s="194"/>
      <c r="C6" s="217"/>
      <c r="D6" s="217"/>
      <c r="E6" s="217"/>
      <c r="F6" s="217"/>
      <c r="G6" s="217"/>
    </row>
    <row r="7" s="248" customFormat="1" ht="15.75">
      <c r="A7" s="239" t="s">
        <v>172</v>
      </c>
    </row>
    <row r="8" spans="3:8" s="206" customFormat="1" ht="10.5" customHeight="1">
      <c r="C8" s="307" t="s">
        <v>41</v>
      </c>
      <c r="D8" s="307" t="s">
        <v>42</v>
      </c>
      <c r="E8" s="307" t="s">
        <v>43</v>
      </c>
      <c r="F8" s="307" t="s">
        <v>44</v>
      </c>
      <c r="G8" s="307" t="s">
        <v>45</v>
      </c>
      <c r="H8" s="279" t="s">
        <v>50</v>
      </c>
    </row>
    <row r="9" spans="1:9" s="206" customFormat="1" ht="10.5" customHeight="1">
      <c r="A9" s="252" t="s">
        <v>190</v>
      </c>
      <c r="C9" s="251">
        <f>'Stage 1'!C7</f>
        <v>2145752</v>
      </c>
      <c r="D9" s="251">
        <f>'Stage 1'!D7</f>
        <v>1979994.6994530063</v>
      </c>
      <c r="E9" s="251">
        <f>'Stage 1'!E7</f>
        <v>1827041.9926729654</v>
      </c>
      <c r="F9" s="251">
        <f>'Stage 1'!F7</f>
        <v>1685904.7369735786</v>
      </c>
      <c r="G9" s="251">
        <f>'Stage 1'!G7</f>
        <v>1555670.2000000002</v>
      </c>
      <c r="H9" s="280">
        <f>G9</f>
        <v>1555670.2000000002</v>
      </c>
      <c r="I9" s="280"/>
    </row>
    <row r="10" spans="1:9" ht="12">
      <c r="A10" s="191"/>
      <c r="B10" s="191" t="s">
        <v>191</v>
      </c>
      <c r="C10" s="250"/>
      <c r="D10" s="250"/>
      <c r="E10" s="202">
        <f>Switching!E42</f>
        <v>30590.541356008176</v>
      </c>
      <c r="F10" s="202">
        <f>Switching!F42</f>
        <v>28227.451139877365</v>
      </c>
      <c r="G10" s="202">
        <f>Switching!G42</f>
        <v>26046.90739471568</v>
      </c>
      <c r="H10" s="281">
        <f>SUM(E10:G10)</f>
        <v>84864.89989060123</v>
      </c>
      <c r="I10" s="281"/>
    </row>
    <row r="11" spans="2:9" ht="12.75">
      <c r="B11" s="191" t="s">
        <v>192</v>
      </c>
      <c r="C11" s="250"/>
      <c r="D11" s="250"/>
      <c r="E11" s="257"/>
      <c r="F11" s="257"/>
      <c r="G11" s="257"/>
      <c r="H11" s="281">
        <f>opt_SwitEquiProp</f>
        <v>12314.305075514065</v>
      </c>
      <c r="I11" s="143"/>
    </row>
    <row r="12" spans="2:9" ht="12">
      <c r="B12" s="191" t="s">
        <v>253</v>
      </c>
      <c r="C12" s="250"/>
      <c r="D12" s="250"/>
      <c r="E12" s="202">
        <f>'Market exp'!E48</f>
        <v>31182.205838667036</v>
      </c>
      <c r="F12" s="202">
        <f>'Market exp'!F48</f>
        <v>28773.410104156097</v>
      </c>
      <c r="G12" s="202">
        <f>'Market exp'!G48</f>
        <v>26550.6915484253</v>
      </c>
      <c r="H12" s="281">
        <f>SUM(E12:G12)</f>
        <v>86506.30749124843</v>
      </c>
      <c r="I12" s="283" t="s">
        <v>212</v>
      </c>
    </row>
    <row r="13" spans="1:9" ht="12">
      <c r="A13" s="191" t="s">
        <v>193</v>
      </c>
      <c r="B13" s="191" t="s">
        <v>50</v>
      </c>
      <c r="C13" s="256">
        <f>C9</f>
        <v>2145752</v>
      </c>
      <c r="D13" s="256">
        <f>D9</f>
        <v>1979994.6994530063</v>
      </c>
      <c r="E13" s="204">
        <f>D13*(1+$I13)</f>
        <v>1896293.2000599415</v>
      </c>
      <c r="F13" s="204">
        <f>E13*(1+$I13)</f>
        <v>1816130.0641799623</v>
      </c>
      <c r="G13" s="204">
        <f>F13*(1+$I13)</f>
        <v>1739355.7124573637</v>
      </c>
      <c r="H13" s="282">
        <f>SUM(H9:H11,H12)</f>
        <v>1739355.712457364</v>
      </c>
      <c r="I13" s="284">
        <f>(H13/D13)^(1/3)-1</f>
        <v>-0.042273597710230315</v>
      </c>
    </row>
    <row r="15" s="248" customFormat="1" ht="15.75">
      <c r="A15" s="239" t="s">
        <v>171</v>
      </c>
    </row>
    <row r="16" spans="3:9" ht="12">
      <c r="C16" s="203" t="str">
        <f aca="true" t="shared" si="0" ref="C16:G17">C8</f>
        <v>09/10</v>
      </c>
      <c r="D16" s="203" t="str">
        <f t="shared" si="0"/>
        <v>10/11</v>
      </c>
      <c r="E16" s="203" t="str">
        <f t="shared" si="0"/>
        <v>11/12</v>
      </c>
      <c r="F16" s="203" t="str">
        <f t="shared" si="0"/>
        <v>12/13</v>
      </c>
      <c r="G16" s="203" t="str">
        <f t="shared" si="0"/>
        <v>13/14</v>
      </c>
      <c r="H16" s="279" t="s">
        <v>50</v>
      </c>
      <c r="I16" s="249"/>
    </row>
    <row r="17" spans="1:9" ht="12">
      <c r="A17" s="191" t="str">
        <f>A9</f>
        <v>Stage 1 volumes</v>
      </c>
      <c r="C17" s="202">
        <f t="shared" si="0"/>
        <v>2145752</v>
      </c>
      <c r="D17" s="202">
        <f t="shared" si="0"/>
        <v>1979994.6994530063</v>
      </c>
      <c r="E17" s="202">
        <f t="shared" si="0"/>
        <v>1827041.9926729654</v>
      </c>
      <c r="F17" s="202">
        <f t="shared" si="0"/>
        <v>1685904.7369735786</v>
      </c>
      <c r="G17" s="202">
        <f t="shared" si="0"/>
        <v>1555670.2000000002</v>
      </c>
      <c r="H17" s="280">
        <f>G17</f>
        <v>1555670.2000000002</v>
      </c>
      <c r="I17" s="280"/>
    </row>
    <row r="18" spans="1:9" ht="12">
      <c r="A18" s="191"/>
      <c r="B18" s="191" t="s">
        <v>191</v>
      </c>
      <c r="C18" s="250"/>
      <c r="D18" s="250"/>
      <c r="E18" s="202">
        <f>Switching!E43</f>
        <v>32120.06842380858</v>
      </c>
      <c r="F18" s="202">
        <f>Switching!F43</f>
        <v>29638.82369687123</v>
      </c>
      <c r="G18" s="202">
        <f>Switching!G43</f>
        <v>27349.25276445146</v>
      </c>
      <c r="H18" s="281">
        <f>SUM(E18:G18)</f>
        <v>89108.14488513127</v>
      </c>
      <c r="I18" s="281"/>
    </row>
    <row r="19" spans="2:9" ht="12.75">
      <c r="B19" s="191" t="s">
        <v>192</v>
      </c>
      <c r="C19" s="250"/>
      <c r="D19" s="250"/>
      <c r="E19" s="257"/>
      <c r="F19" s="257"/>
      <c r="G19" s="257"/>
      <c r="H19" s="281">
        <f>opt_SwitSafeguard</f>
        <v>11494.333099135456</v>
      </c>
      <c r="I19" s="143"/>
    </row>
    <row r="20" spans="2:9" ht="12">
      <c r="B20" s="191" t="s">
        <v>253</v>
      </c>
      <c r="C20" s="250"/>
      <c r="D20" s="250"/>
      <c r="E20" s="202">
        <f>'Market exp'!E49</f>
        <v>28661.16378234472</v>
      </c>
      <c r="F20" s="202">
        <f>'Market exp'!F49</f>
        <v>26082.489731070375</v>
      </c>
      <c r="G20" s="202">
        <f>'Market exp'!G49</f>
        <v>23682.465753717865</v>
      </c>
      <c r="H20" s="281">
        <f>SUM(E20:G20)</f>
        <v>78426.11926713295</v>
      </c>
      <c r="I20" s="283" t="s">
        <v>212</v>
      </c>
    </row>
    <row r="21" spans="1:9" ht="12">
      <c r="A21" s="191" t="s">
        <v>193</v>
      </c>
      <c r="B21" s="191" t="s">
        <v>50</v>
      </c>
      <c r="C21" s="256">
        <f>C17</f>
        <v>2145752</v>
      </c>
      <c r="D21" s="256">
        <f>D17</f>
        <v>1979994.6994530063</v>
      </c>
      <c r="E21" s="204">
        <f>D21*(1+$I21)</f>
        <v>1894599.3219721655</v>
      </c>
      <c r="F21" s="204">
        <f>E21*(1+$I21)</f>
        <v>1812886.9697525084</v>
      </c>
      <c r="G21" s="204">
        <f>F21*(1+$I21)</f>
        <v>1734698.7972513996</v>
      </c>
      <c r="H21" s="282">
        <f>SUM(H17:H19,H20)</f>
        <v>1734698.7972513996</v>
      </c>
      <c r="I21" s="284">
        <f>(H21/D21)^(1/3)-1</f>
        <v>-0.04312909398415665</v>
      </c>
    </row>
    <row r="22" spans="5:7" ht="12">
      <c r="E22" s="240"/>
      <c r="F22" s="240"/>
      <c r="G22" s="240"/>
    </row>
    <row r="24" spans="3:7" ht="12">
      <c r="C24" s="240"/>
      <c r="D24" s="240"/>
      <c r="E24" s="240"/>
      <c r="F24" s="240"/>
      <c r="G24" s="240"/>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&amp;L&amp;A :page&amp;P&amp;COfcom Confidential&amp;R&amp;D</oddFooter>
  </headerFooter>
</worksheet>
</file>

<file path=xl/worksheets/sheet16.xml><?xml version="1.0" encoding="utf-8"?>
<worksheet xmlns="http://schemas.openxmlformats.org/spreadsheetml/2006/main" xmlns:r="http://schemas.openxmlformats.org/officeDocument/2006/relationships">
  <sheetPr>
    <tabColor rgb="FF00B050"/>
  </sheetPr>
  <dimension ref="A1:L1"/>
  <sheetViews>
    <sheetView defaultGridColor="0" zoomScalePageLayoutView="0" colorId="22" workbookViewId="0" topLeftCell="A1">
      <pane ySplit="1" topLeftCell="A2" activePane="bottomLeft" state="frozen"/>
      <selection pane="topLeft" activeCell="A1" sqref="A1"/>
      <selection pane="bottomLeft" activeCell="A1" sqref="A1"/>
    </sheetView>
  </sheetViews>
  <sheetFormatPr defaultColWidth="12.7109375" defaultRowHeight="12"/>
  <cols>
    <col min="1" max="16384" width="12.7109375" style="153" customWidth="1"/>
  </cols>
  <sheetData>
    <row r="1" spans="1:12" s="20" customFormat="1" ht="40.5" customHeight="1">
      <c r="A1" s="154" t="s">
        <v>386</v>
      </c>
      <c r="L1" s="20" t="s">
        <v>9</v>
      </c>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&amp;L&amp;A :page&amp;P&amp;COfcom Confidential&amp;R&amp;D</oddFooter>
  </headerFooter>
</worksheet>
</file>

<file path=xl/worksheets/sheet17.xml><?xml version="1.0" encoding="utf-8"?>
<worksheet xmlns="http://schemas.openxmlformats.org/spreadsheetml/2006/main" xmlns:r="http://schemas.openxmlformats.org/officeDocument/2006/relationships">
  <dimension ref="A1:AB46"/>
  <sheetViews>
    <sheetView defaultGridColor="0" zoomScale="85" zoomScaleNormal="85" zoomScalePageLayoutView="0" colorId="22" workbookViewId="0" topLeftCell="A1">
      <pane ySplit="1" topLeftCell="A2" activePane="bottomLeft" state="frozen"/>
      <selection pane="topLeft" activeCell="A1" sqref="A1"/>
      <selection pane="bottomLeft" activeCell="B1" sqref="B1"/>
    </sheetView>
  </sheetViews>
  <sheetFormatPr defaultColWidth="12.7109375" defaultRowHeight="12"/>
  <cols>
    <col min="1" max="1" width="1.7109375" style="153" customWidth="1"/>
    <col min="2" max="2" width="23.7109375" style="153" customWidth="1"/>
    <col min="3" max="7" width="12.7109375" style="153" customWidth="1"/>
    <col min="8" max="8" width="11.421875" style="153" customWidth="1"/>
    <col min="9" max="9" width="2.00390625" style="153" customWidth="1"/>
    <col min="10" max="10" width="2.421875" style="153" customWidth="1"/>
    <col min="11" max="11" width="2.140625" style="153" customWidth="1"/>
    <col min="12" max="12" width="23.00390625" style="153" customWidth="1"/>
    <col min="13" max="17" width="12.7109375" style="153" customWidth="1"/>
    <col min="18" max="18" width="10.57421875" style="278" customWidth="1"/>
    <col min="19" max="19" width="2.28125" style="278" customWidth="1"/>
    <col min="20" max="20" width="2.421875" style="153" customWidth="1"/>
    <col min="21" max="21" width="2.8515625" style="153" customWidth="1"/>
    <col min="22" max="22" width="21.57421875" style="153" customWidth="1"/>
    <col min="23" max="16384" width="12.7109375" style="153" customWidth="1"/>
  </cols>
  <sheetData>
    <row r="1" spans="2:19" s="20" customFormat="1" ht="40.5" customHeight="1">
      <c r="B1" s="154" t="s">
        <v>194</v>
      </c>
      <c r="P1" s="20" t="s">
        <v>9</v>
      </c>
      <c r="R1" s="277"/>
      <c r="S1" s="277"/>
    </row>
    <row r="3" spans="2:19" s="179" customFormat="1" ht="18.75" thickBot="1">
      <c r="B3" s="176" t="s">
        <v>195</v>
      </c>
      <c r="R3" s="278"/>
      <c r="S3" s="278"/>
    </row>
    <row r="4" ht="13.5" thickTop="1">
      <c r="B4" s="167" t="s">
        <v>387</v>
      </c>
    </row>
    <row r="5" ht="12.75">
      <c r="B5" s="167" t="s">
        <v>388</v>
      </c>
    </row>
    <row r="7" s="248" customFormat="1" ht="15.75">
      <c r="B7" s="239" t="s">
        <v>196</v>
      </c>
    </row>
    <row r="8" spans="3:11" ht="12.75">
      <c r="C8" s="253" t="s">
        <v>66</v>
      </c>
      <c r="D8" s="254" t="s">
        <v>67</v>
      </c>
      <c r="E8" s="254" t="s">
        <v>38</v>
      </c>
      <c r="F8" s="254" t="s">
        <v>39</v>
      </c>
      <c r="G8" s="254" t="s">
        <v>40</v>
      </c>
      <c r="H8" s="254" t="s">
        <v>41</v>
      </c>
      <c r="I8" s="143"/>
      <c r="J8" s="254"/>
      <c r="K8" s="143"/>
    </row>
    <row r="9" spans="2:10" ht="12">
      <c r="B9" s="191" t="s">
        <v>61</v>
      </c>
      <c r="C9" s="374">
        <v>2038863.9999999998</v>
      </c>
      <c r="D9" s="374">
        <v>2133849.5304160584</v>
      </c>
      <c r="E9" s="374">
        <v>2159625.0564117185</v>
      </c>
      <c r="F9" s="374">
        <v>2224647.1720763524</v>
      </c>
      <c r="G9" s="374">
        <v>2271656.465806327</v>
      </c>
      <c r="H9" s="374">
        <v>2066326.7999999998</v>
      </c>
      <c r="J9" s="202"/>
    </row>
    <row r="10" spans="2:10" ht="12">
      <c r="B10" s="191" t="s">
        <v>197</v>
      </c>
      <c r="D10" s="242">
        <f>D9-C9</f>
        <v>94985.53041605861</v>
      </c>
      <c r="E10" s="242">
        <f>E9-D9</f>
        <v>25775.525995660108</v>
      </c>
      <c r="F10" s="242">
        <f>F9-E9</f>
        <v>65022.11566463392</v>
      </c>
      <c r="G10" s="242">
        <f>G9-F9</f>
        <v>47009.29372997442</v>
      </c>
      <c r="H10" s="242">
        <f>H9-G9</f>
        <v>-205329.66580632702</v>
      </c>
      <c r="J10" s="242"/>
    </row>
    <row r="11" spans="2:10" ht="12">
      <c r="B11" s="191" t="s">
        <v>52</v>
      </c>
      <c r="C11" s="374">
        <v>588516.5647261115</v>
      </c>
      <c r="D11" s="374">
        <v>417000</v>
      </c>
      <c r="E11" s="374">
        <v>389000</v>
      </c>
      <c r="F11" s="374">
        <v>272000</v>
      </c>
      <c r="G11" s="374">
        <v>276000</v>
      </c>
      <c r="H11" s="374">
        <v>200868.9143604084</v>
      </c>
      <c r="J11" s="202"/>
    </row>
    <row r="12" spans="2:11" ht="12.75">
      <c r="B12" s="191" t="s">
        <v>198</v>
      </c>
      <c r="D12" s="242">
        <f>D11-D10</f>
        <v>322014.4695839414</v>
      </c>
      <c r="E12" s="242">
        <f>E11-E10</f>
        <v>363224.4740043399</v>
      </c>
      <c r="F12" s="242">
        <f>F11-F10</f>
        <v>206977.88433536608</v>
      </c>
      <c r="G12" s="242">
        <f>G11-G10</f>
        <v>228990.70627002558</v>
      </c>
      <c r="H12" s="242">
        <f>H11-H10</f>
        <v>406198.58016673545</v>
      </c>
      <c r="I12" s="339" t="s">
        <v>200</v>
      </c>
      <c r="J12" s="242"/>
      <c r="K12" s="143"/>
    </row>
    <row r="13" spans="2:11" ht="12.75">
      <c r="B13" s="191" t="s">
        <v>199</v>
      </c>
      <c r="D13" s="255">
        <f>D12/D9</f>
        <v>0.15090776785988042</v>
      </c>
      <c r="E13" s="255">
        <f>E12/E9</f>
        <v>0.16818867373573088</v>
      </c>
      <c r="F13" s="255">
        <f>F12/F9</f>
        <v>0.09303852176351422</v>
      </c>
      <c r="G13" s="255">
        <f>G12/G9</f>
        <v>0.10080340479155377</v>
      </c>
      <c r="H13" s="255">
        <f>H12/H9</f>
        <v>0.1965800279833449</v>
      </c>
      <c r="I13" s="339" t="s">
        <v>201</v>
      </c>
      <c r="J13" s="255"/>
      <c r="K13" s="143"/>
    </row>
    <row r="15" s="248" customFormat="1" ht="15.75">
      <c r="B15" s="239" t="s">
        <v>255</v>
      </c>
    </row>
    <row r="16" spans="3:19" ht="12">
      <c r="C16" s="254" t="s">
        <v>41</v>
      </c>
      <c r="D16" s="254" t="s">
        <v>42</v>
      </c>
      <c r="E16" s="254" t="s">
        <v>43</v>
      </c>
      <c r="F16" s="254" t="s">
        <v>44</v>
      </c>
      <c r="G16" s="254" t="s">
        <v>45</v>
      </c>
      <c r="R16" s="153"/>
      <c r="S16" s="153"/>
    </row>
    <row r="17" spans="2:19" ht="12">
      <c r="B17" s="191" t="s">
        <v>61</v>
      </c>
      <c r="C17" s="202">
        <f>C37</f>
        <v>2145752</v>
      </c>
      <c r="D17" s="202">
        <f>'Stage 1'!D7</f>
        <v>1979994.6994530063</v>
      </c>
      <c r="E17" s="202">
        <f>'Stage 1'!E7</f>
        <v>1827041.9926729654</v>
      </c>
      <c r="F17" s="202">
        <f>'Stage 1'!F7</f>
        <v>1685904.7369735786</v>
      </c>
      <c r="G17" s="202">
        <f>'Stage 1'!G7</f>
        <v>1555670.2000000002</v>
      </c>
      <c r="R17" s="153"/>
      <c r="S17" s="153"/>
    </row>
    <row r="18" spans="2:19" ht="12">
      <c r="B18" s="191" t="s">
        <v>197</v>
      </c>
      <c r="D18" s="242">
        <f>D17-C17</f>
        <v>-165757.30054699373</v>
      </c>
      <c r="E18" s="242">
        <f>E17-D17</f>
        <v>-152952.70678004087</v>
      </c>
      <c r="F18" s="242">
        <f>F17-E17</f>
        <v>-141137.25569938682</v>
      </c>
      <c r="G18" s="242">
        <f>G17-F17</f>
        <v>-130234.53697357839</v>
      </c>
      <c r="R18" s="153"/>
      <c r="S18" s="153"/>
    </row>
    <row r="19" spans="2:19" ht="12">
      <c r="B19" s="191" t="s">
        <v>198</v>
      </c>
      <c r="D19" s="242">
        <f>AVERAGE($D$13:$H$13)*D17</f>
        <v>280968.53270195326</v>
      </c>
      <c r="E19" s="242">
        <f>AVERAGE($D$13:$H$13)*E17</f>
        <v>259263.9808621668</v>
      </c>
      <c r="F19" s="242">
        <f>AVERAGE($D$13:$H$13)*F17</f>
        <v>239236.08500244946</v>
      </c>
      <c r="G19" s="242">
        <f>AVERAGE($D$13:$H$13)*G17</f>
        <v>220755.32504349935</v>
      </c>
      <c r="H19" s="203" t="s">
        <v>212</v>
      </c>
      <c r="R19" s="153"/>
      <c r="S19" s="153"/>
    </row>
    <row r="20" spans="2:19" ht="12">
      <c r="B20" s="191" t="s">
        <v>203</v>
      </c>
      <c r="C20" s="256">
        <f>opt_OakConnVol</f>
        <v>186413</v>
      </c>
      <c r="D20" s="204">
        <f>D18+D19</f>
        <v>115211.23215495952</v>
      </c>
      <c r="E20" s="204">
        <f>E18+E19</f>
        <v>106311.27408212592</v>
      </c>
      <c r="F20" s="204">
        <f>F18+F19</f>
        <v>98098.82930306264</v>
      </c>
      <c r="G20" s="204">
        <f>G18+G19</f>
        <v>90520.78806992096</v>
      </c>
      <c r="H20" s="180">
        <f>(G20/C20)^(1/4)-1</f>
        <v>-0.1652276941212204</v>
      </c>
      <c r="R20" s="153"/>
      <c r="S20" s="153"/>
    </row>
    <row r="22" spans="4:8" ht="12">
      <c r="D22" s="261"/>
      <c r="H22" s="261"/>
    </row>
    <row r="23" s="179" customFormat="1" ht="18.75" thickBot="1">
      <c r="B23" s="176" t="s">
        <v>204</v>
      </c>
    </row>
    <row r="24" ht="13.5" thickTop="1">
      <c r="B24" s="167" t="s">
        <v>239</v>
      </c>
    </row>
    <row r="25" spans="1:19" ht="15.75">
      <c r="A25" s="206"/>
      <c r="B25" s="238"/>
      <c r="C25" s="206"/>
      <c r="D25" s="206"/>
      <c r="E25" s="206"/>
      <c r="F25" s="206"/>
      <c r="G25" s="206"/>
      <c r="R25" s="153"/>
      <c r="S25" s="153"/>
    </row>
    <row r="26" s="248" customFormat="1" ht="15.75">
      <c r="A26" s="239" t="s">
        <v>172</v>
      </c>
    </row>
    <row r="27" spans="18:19" ht="12">
      <c r="R27" s="153"/>
      <c r="S27" s="153"/>
    </row>
    <row r="28" spans="3:19" ht="12">
      <c r="C28" s="207" t="s">
        <v>41</v>
      </c>
      <c r="D28" s="207" t="s">
        <v>42</v>
      </c>
      <c r="E28" s="207" t="s">
        <v>43</v>
      </c>
      <c r="F28" s="207" t="s">
        <v>44</v>
      </c>
      <c r="G28" s="207" t="s">
        <v>45</v>
      </c>
      <c r="R28" s="153"/>
      <c r="S28" s="153"/>
    </row>
    <row r="29" spans="2:19" ht="12">
      <c r="B29" s="191" t="s">
        <v>256</v>
      </c>
      <c r="C29" s="202">
        <f>'Stage 2'!C13</f>
        <v>2145752</v>
      </c>
      <c r="D29" s="202">
        <f>'Stage 2'!D13</f>
        <v>1979994.6994530063</v>
      </c>
      <c r="E29" s="202">
        <f>'Stage 2'!E13</f>
        <v>1896293.2000599415</v>
      </c>
      <c r="F29" s="202">
        <f>'Stage 2'!F13</f>
        <v>1816130.0641799623</v>
      </c>
      <c r="G29" s="202">
        <f>'Stage 2'!G13</f>
        <v>1739355.7124573637</v>
      </c>
      <c r="R29" s="153"/>
      <c r="S29" s="153"/>
    </row>
    <row r="30" spans="2:19" ht="12">
      <c r="B30" s="191" t="s">
        <v>197</v>
      </c>
      <c r="C30" s="256"/>
      <c r="D30" s="242">
        <f>D29-C29</f>
        <v>-165757.30054699373</v>
      </c>
      <c r="E30" s="242">
        <f>E29-D29</f>
        <v>-83701.49939306476</v>
      </c>
      <c r="F30" s="242">
        <f>F29-E29</f>
        <v>-80163.13587997924</v>
      </c>
      <c r="G30" s="242">
        <f>G29-F29</f>
        <v>-76774.35172259854</v>
      </c>
      <c r="R30" s="153"/>
      <c r="S30" s="153"/>
    </row>
    <row r="31" spans="2:19" ht="12">
      <c r="B31" s="191" t="s">
        <v>198</v>
      </c>
      <c r="C31" s="256"/>
      <c r="D31" s="242">
        <f>AVERAGE($D$13:$H$13)*D29</f>
        <v>280968.53270195326</v>
      </c>
      <c r="E31" s="242">
        <f>AVERAGE($D$13:$H$13)*E29</f>
        <v>269090.9819812772</v>
      </c>
      <c r="F31" s="242">
        <f>AVERAGE($D$13:$H$13)*F29</f>
        <v>257715.53806154983</v>
      </c>
      <c r="G31" s="242">
        <f>AVERAGE($D$13:$H$13)*G29</f>
        <v>246820.97508186032</v>
      </c>
      <c r="H31" s="203" t="s">
        <v>212</v>
      </c>
      <c r="R31" s="153"/>
      <c r="S31" s="153"/>
    </row>
    <row r="32" spans="2:19" ht="12">
      <c r="B32" s="191" t="s">
        <v>203</v>
      </c>
      <c r="C32" s="256">
        <f>opt_OakConnVol</f>
        <v>186413</v>
      </c>
      <c r="D32" s="204">
        <f>D30+D31</f>
        <v>115211.23215495952</v>
      </c>
      <c r="E32" s="204">
        <f>E30+E31</f>
        <v>185389.4825882124</v>
      </c>
      <c r="F32" s="204">
        <f>F30+F31</f>
        <v>177552.4021815706</v>
      </c>
      <c r="G32" s="204">
        <f>G30+G31</f>
        <v>170046.62335926178</v>
      </c>
      <c r="H32" s="180">
        <f>(G32/C32)^(1/4)-1</f>
        <v>-0.02271112680397691</v>
      </c>
      <c r="R32" s="153"/>
      <c r="S32" s="153"/>
    </row>
    <row r="33" spans="4:19" ht="12">
      <c r="D33" s="240"/>
      <c r="R33" s="153"/>
      <c r="S33" s="153"/>
    </row>
    <row r="34" s="248" customFormat="1" ht="15.75">
      <c r="A34" s="239" t="s">
        <v>171</v>
      </c>
    </row>
    <row r="35" spans="18:19" ht="12">
      <c r="R35" s="153"/>
      <c r="S35" s="153"/>
    </row>
    <row r="36" spans="3:19" ht="12">
      <c r="C36" s="207" t="str">
        <f>C28</f>
        <v>09/10</v>
      </c>
      <c r="D36" s="207" t="str">
        <f>D28</f>
        <v>10/11</v>
      </c>
      <c r="E36" s="207" t="str">
        <f>E28</f>
        <v>11/12</v>
      </c>
      <c r="F36" s="207" t="str">
        <f>F28</f>
        <v>12/13</v>
      </c>
      <c r="G36" s="207" t="str">
        <f>G28</f>
        <v>13/14</v>
      </c>
      <c r="R36" s="153"/>
      <c r="S36" s="153"/>
    </row>
    <row r="37" spans="2:19" ht="12">
      <c r="B37" s="191" t="s">
        <v>256</v>
      </c>
      <c r="C37" s="202">
        <f>'Stage 2'!C21</f>
        <v>2145752</v>
      </c>
      <c r="D37" s="202">
        <f>'Stage 2'!D21</f>
        <v>1979994.6994530063</v>
      </c>
      <c r="E37" s="202">
        <f>'Stage 2'!E21</f>
        <v>1894599.3219721655</v>
      </c>
      <c r="F37" s="202">
        <f>'Stage 2'!F21</f>
        <v>1812886.9697525084</v>
      </c>
      <c r="G37" s="202">
        <f>'Stage 2'!G21</f>
        <v>1734698.7972513996</v>
      </c>
      <c r="R37" s="153"/>
      <c r="S37" s="153"/>
    </row>
    <row r="38" spans="2:19" ht="12">
      <c r="B38" s="191" t="s">
        <v>197</v>
      </c>
      <c r="C38" s="256"/>
      <c r="D38" s="242">
        <f>D37-C37</f>
        <v>-165757.30054699373</v>
      </c>
      <c r="E38" s="242">
        <f>E37-D37</f>
        <v>-85395.37748084078</v>
      </c>
      <c r="F38" s="242">
        <f>F37-E37</f>
        <v>-81712.35221965704</v>
      </c>
      <c r="G38" s="242">
        <f>G37-F37</f>
        <v>-78188.17250110884</v>
      </c>
      <c r="H38" s="240"/>
      <c r="R38" s="153"/>
      <c r="S38" s="153"/>
    </row>
    <row r="39" spans="2:19" ht="12">
      <c r="B39" s="191" t="s">
        <v>198</v>
      </c>
      <c r="C39" s="256"/>
      <c r="D39" s="242">
        <f>AVERAGE($D$13:$H$13)*D37</f>
        <v>280968.53270195326</v>
      </c>
      <c r="E39" s="242">
        <f>AVERAGE($D$13:$H$13)*E37</f>
        <v>268850.6144484601</v>
      </c>
      <c r="F39" s="242">
        <f>AVERAGE($D$13:$H$13)*F37</f>
        <v>257255.33103021418</v>
      </c>
      <c r="G39" s="242">
        <f>AVERAGE($D$13:$H$13)*G37</f>
        <v>246160.14168028676</v>
      </c>
      <c r="H39" s="203" t="s">
        <v>212</v>
      </c>
      <c r="R39" s="153"/>
      <c r="S39" s="153"/>
    </row>
    <row r="40" spans="2:19" ht="12">
      <c r="B40" s="191" t="s">
        <v>203</v>
      </c>
      <c r="C40" s="256">
        <f>opt_OakConnVol</f>
        <v>186413</v>
      </c>
      <c r="D40" s="204">
        <f>D38+D39</f>
        <v>115211.23215495952</v>
      </c>
      <c r="E40" s="204">
        <f>E38+E39</f>
        <v>183455.23696761933</v>
      </c>
      <c r="F40" s="204">
        <f>F38+F39</f>
        <v>175542.97881055714</v>
      </c>
      <c r="G40" s="204">
        <f>G38+G39</f>
        <v>167971.96917917792</v>
      </c>
      <c r="H40" s="180">
        <f>(G40/C40)^(1/4)-1</f>
        <v>-0.025705716383332966</v>
      </c>
      <c r="R40" s="153"/>
      <c r="S40" s="153"/>
    </row>
    <row r="42" spans="25:27" ht="12">
      <c r="Y42" s="240"/>
      <c r="Z42" s="240"/>
      <c r="AA42" s="240"/>
    </row>
    <row r="43" spans="23:28" ht="12">
      <c r="W43" s="240"/>
      <c r="X43" s="240"/>
      <c r="Y43" s="240"/>
      <c r="Z43" s="240"/>
      <c r="AA43" s="240"/>
      <c r="AB43" s="165"/>
    </row>
    <row r="44" spans="23:27" ht="12">
      <c r="W44" s="240"/>
      <c r="X44" s="240"/>
      <c r="Y44" s="240"/>
      <c r="Z44" s="240"/>
      <c r="AA44" s="240"/>
    </row>
    <row r="45" spans="23:27" ht="12">
      <c r="W45" s="240"/>
      <c r="X45" s="240"/>
      <c r="Y45" s="240"/>
      <c r="Z45" s="240"/>
      <c r="AA45" s="240"/>
    </row>
    <row r="46" spans="23:27" ht="12">
      <c r="W46" s="240"/>
      <c r="X46" s="240"/>
      <c r="Y46" s="240"/>
      <c r="Z46" s="240"/>
      <c r="AA46" s="240"/>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&amp;L&amp;A :page&amp;P&amp;COfcom Confidential&amp;R&amp;D</oddFooter>
  </headerFooter>
</worksheet>
</file>

<file path=xl/worksheets/sheet18.xml><?xml version="1.0" encoding="utf-8"?>
<worksheet xmlns="http://schemas.openxmlformats.org/spreadsheetml/2006/main" xmlns:r="http://schemas.openxmlformats.org/officeDocument/2006/relationships">
  <sheetPr>
    <tabColor rgb="FF00B050"/>
  </sheetPr>
  <dimension ref="A1:L1"/>
  <sheetViews>
    <sheetView defaultGridColor="0" zoomScalePageLayoutView="0" colorId="22" workbookViewId="0" topLeftCell="A1">
      <pane ySplit="1" topLeftCell="A2" activePane="bottomLeft" state="frozen"/>
      <selection pane="topLeft" activeCell="A1" sqref="A1"/>
      <selection pane="bottomLeft" activeCell="A1" sqref="A1"/>
    </sheetView>
  </sheetViews>
  <sheetFormatPr defaultColWidth="12.7109375" defaultRowHeight="12"/>
  <cols>
    <col min="1" max="16384" width="12.7109375" style="153" customWidth="1"/>
  </cols>
  <sheetData>
    <row r="1" spans="1:12" s="20" customFormat="1" ht="40.5" customHeight="1">
      <c r="A1" s="154" t="s">
        <v>389</v>
      </c>
      <c r="L1" s="20" t="s">
        <v>9</v>
      </c>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&amp;L&amp;A :page&amp;P&amp;COfcom Confidential&amp;R&amp;D</oddFooter>
  </headerFooter>
</worksheet>
</file>

<file path=xl/worksheets/sheet19.xml><?xml version="1.0" encoding="utf-8"?>
<worksheet xmlns="http://schemas.openxmlformats.org/spreadsheetml/2006/main" xmlns:r="http://schemas.openxmlformats.org/officeDocument/2006/relationships">
  <dimension ref="B1:M22"/>
  <sheetViews>
    <sheetView defaultGridColor="0" zoomScale="85" zoomScaleNormal="85" zoomScalePageLayoutView="0" colorId="22" workbookViewId="0" topLeftCell="A1">
      <pane ySplit="1" topLeftCell="A2" activePane="bottomLeft" state="frozen"/>
      <selection pane="topLeft" activeCell="A1" sqref="A1"/>
      <selection pane="bottomLeft" activeCell="B1" sqref="B1"/>
    </sheetView>
  </sheetViews>
  <sheetFormatPr defaultColWidth="12.7109375" defaultRowHeight="12"/>
  <cols>
    <col min="1" max="1" width="2.140625" style="153" customWidth="1"/>
    <col min="2" max="2" width="48.57421875" style="153" customWidth="1"/>
    <col min="3" max="16384" width="12.7109375" style="153" customWidth="1"/>
  </cols>
  <sheetData>
    <row r="1" spans="2:13" s="20" customFormat="1" ht="40.5" customHeight="1">
      <c r="B1" s="154" t="s">
        <v>390</v>
      </c>
      <c r="M1" s="20" t="s">
        <v>9</v>
      </c>
    </row>
    <row r="2" ht="12.75">
      <c r="B2" s="375" t="s">
        <v>338</v>
      </c>
    </row>
    <row r="4" s="179" customFormat="1" ht="18.75" thickBot="1">
      <c r="B4" s="176" t="s">
        <v>219</v>
      </c>
    </row>
    <row r="5" s="206" customFormat="1" ht="12.75" customHeight="1" thickTop="1">
      <c r="B5" s="194"/>
    </row>
    <row r="6" spans="2:8" ht="12">
      <c r="B6" s="233"/>
      <c r="C6" s="155" t="s">
        <v>41</v>
      </c>
      <c r="D6" s="155" t="s">
        <v>42</v>
      </c>
      <c r="E6" s="155" t="s">
        <v>43</v>
      </c>
      <c r="F6" s="155" t="s">
        <v>44</v>
      </c>
      <c r="G6" s="155" t="s">
        <v>45</v>
      </c>
      <c r="H6" s="203" t="s">
        <v>124</v>
      </c>
    </row>
    <row r="7" spans="2:9" ht="12">
      <c r="B7" s="191" t="s">
        <v>258</v>
      </c>
      <c r="C7" s="258">
        <f>opt_OakTransVol</f>
        <v>295763</v>
      </c>
      <c r="D7" s="204">
        <f>C7*(1+$H7)</f>
        <v>290054.2784595924</v>
      </c>
      <c r="E7" s="204">
        <f>D7*(1+$H7)</f>
        <v>284455.7448116051</v>
      </c>
      <c r="F7" s="204">
        <f>E7*(1+$H7)</f>
        <v>278965.2722450613</v>
      </c>
      <c r="G7" s="204">
        <f>F7*(1+$H7)</f>
        <v>273580.775</v>
      </c>
      <c r="H7" s="180">
        <f>(1+opt_TransVolume)^(1/4)-1</f>
        <v>-0.019301675802610885</v>
      </c>
      <c r="I7" s="339" t="s">
        <v>391</v>
      </c>
    </row>
    <row r="10" s="179" customFormat="1" ht="18.75" thickBot="1">
      <c r="B10" s="176" t="s">
        <v>220</v>
      </c>
    </row>
    <row r="11" ht="13.5" thickTop="1">
      <c r="B11" s="375" t="s">
        <v>339</v>
      </c>
    </row>
    <row r="13" spans="3:8" ht="12">
      <c r="C13" s="203" t="str">
        <f>Forecasts!B26</f>
        <v>04/05</v>
      </c>
      <c r="D13" s="203" t="str">
        <f>Forecasts!C26</f>
        <v>05/06</v>
      </c>
      <c r="E13" s="203" t="str">
        <f>Forecasts!D26</f>
        <v>06/07</v>
      </c>
      <c r="F13" s="203" t="str">
        <f>Forecasts!E26</f>
        <v>07/08</v>
      </c>
      <c r="G13" s="203" t="str">
        <f>Forecasts!F26</f>
        <v>08/09</v>
      </c>
      <c r="H13" s="295"/>
    </row>
    <row r="14" spans="2:8" ht="12">
      <c r="B14" s="191" t="s">
        <v>392</v>
      </c>
      <c r="C14" s="374">
        <v>2038863.9999999998</v>
      </c>
      <c r="D14" s="374">
        <v>2133849.5304160584</v>
      </c>
      <c r="E14" s="374">
        <v>2159625.0564117185</v>
      </c>
      <c r="F14" s="374">
        <v>2224647.1720763524</v>
      </c>
      <c r="G14" s="374">
        <v>2271656.465806327</v>
      </c>
      <c r="H14" s="296"/>
    </row>
    <row r="15" spans="2:8" ht="12">
      <c r="B15" s="191" t="s">
        <v>393</v>
      </c>
      <c r="C15" s="374">
        <v>110366.875</v>
      </c>
      <c r="D15" s="374">
        <v>164000</v>
      </c>
      <c r="E15" s="374">
        <v>186000</v>
      </c>
      <c r="F15" s="374">
        <v>346000</v>
      </c>
      <c r="G15" s="374">
        <v>302000</v>
      </c>
      <c r="H15" s="296"/>
    </row>
    <row r="16" spans="2:8" ht="12">
      <c r="B16" s="191" t="s">
        <v>211</v>
      </c>
      <c r="C16" s="293">
        <f>C15/C14</f>
        <v>0.054131553159014044</v>
      </c>
      <c r="D16" s="293">
        <f>D15/D14</f>
        <v>0.07685640325727337</v>
      </c>
      <c r="E16" s="293">
        <f>E15/E14</f>
        <v>0.08612606130299513</v>
      </c>
      <c r="F16" s="293">
        <f>F15/F14</f>
        <v>0.15553028109040065</v>
      </c>
      <c r="G16" s="293">
        <f>G15/G14</f>
        <v>0.13294263659395558</v>
      </c>
      <c r="H16" s="294"/>
    </row>
    <row r="19" spans="3:7" ht="12">
      <c r="C19" s="155" t="s">
        <v>41</v>
      </c>
      <c r="D19" s="155" t="s">
        <v>42</v>
      </c>
      <c r="E19" s="155" t="s">
        <v>43</v>
      </c>
      <c r="F19" s="155" t="s">
        <v>44</v>
      </c>
      <c r="G19" s="155" t="s">
        <v>45</v>
      </c>
    </row>
    <row r="20" spans="2:8" ht="12">
      <c r="B20" s="15" t="s">
        <v>257</v>
      </c>
      <c r="C20" s="308">
        <f>'Stage 2'!C21</f>
        <v>2145752</v>
      </c>
      <c r="D20" s="308">
        <f>'Stage 2'!D21</f>
        <v>1979994.6994530063</v>
      </c>
      <c r="E20" s="308">
        <f>'Stage 2'!E21</f>
        <v>1894599.3219721655</v>
      </c>
      <c r="F20" s="308">
        <f>'Stage 2'!F21</f>
        <v>1812886.9697525084</v>
      </c>
      <c r="G20" s="308">
        <f>'Stage 2'!G21</f>
        <v>1734698.7972513996</v>
      </c>
      <c r="H20" s="309"/>
    </row>
    <row r="21" spans="2:8" ht="12">
      <c r="B21" s="191" t="s">
        <v>258</v>
      </c>
      <c r="C21" s="308">
        <f>C7</f>
        <v>295763</v>
      </c>
      <c r="D21" s="308">
        <f>D7</f>
        <v>290054.2784595924</v>
      </c>
      <c r="E21" s="308">
        <f>E7</f>
        <v>284455.7448116051</v>
      </c>
      <c r="F21" s="308">
        <f>F7</f>
        <v>278965.2722450613</v>
      </c>
      <c r="G21" s="308">
        <f>G7</f>
        <v>273580.775</v>
      </c>
      <c r="H21" s="309"/>
    </row>
    <row r="22" spans="2:7" ht="12">
      <c r="B22" s="191" t="s">
        <v>211</v>
      </c>
      <c r="C22" s="293">
        <f>C21/C20</f>
        <v>0.13783652537665117</v>
      </c>
      <c r="D22" s="293">
        <f>D21/D20</f>
        <v>0.14649245199480726</v>
      </c>
      <c r="E22" s="293">
        <f>E21/E20</f>
        <v>0.15014031806762368</v>
      </c>
      <c r="F22" s="293">
        <f>F21/F20</f>
        <v>0.1538790210859892</v>
      </c>
      <c r="G22" s="293">
        <f>G21/G20</f>
        <v>0.1577108230163554</v>
      </c>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&amp;L&amp;A :page&amp;P&amp;COfcom Confidential&amp;R&amp;D</oddFoot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I47"/>
  <sheetViews>
    <sheetView showGridLines="0" showRowColHeaders="0" defaultGridColor="0" zoomScale="85" zoomScaleNormal="85" zoomScaleSheetLayoutView="75" zoomScalePageLayoutView="0" colorId="22" workbookViewId="0" topLeftCell="A1">
      <pane ySplit="2" topLeftCell="A24" activePane="bottomLeft" state="frozen"/>
      <selection pane="topLeft" activeCell="A1" sqref="A1"/>
      <selection pane="bottomLeft" activeCell="C14" sqref="C14"/>
    </sheetView>
  </sheetViews>
  <sheetFormatPr defaultColWidth="12.7109375" defaultRowHeight="12"/>
  <cols>
    <col min="1" max="1" width="24.57421875" style="6" customWidth="1"/>
    <col min="2" max="2" width="25.57421875" style="6" customWidth="1"/>
    <col min="3" max="3" width="37.57421875" style="6" customWidth="1"/>
    <col min="4" max="4" width="14.57421875" style="6" customWidth="1"/>
    <col min="5" max="5" width="15.00390625" style="6" customWidth="1"/>
  </cols>
  <sheetData>
    <row r="1" ht="12" customHeight="1">
      <c r="C1" s="16"/>
    </row>
    <row r="2" spans="1:6" ht="42" customHeight="1">
      <c r="A2"/>
      <c r="B2"/>
      <c r="C2"/>
      <c r="D2"/>
      <c r="E2"/>
      <c r="F2" s="17" t="str">
        <f>Workbook.Title</f>
        <v>ISDN30 Volumes Forecast Model For Release</v>
      </c>
    </row>
    <row r="3" spans="1:5" ht="7.5" customHeight="1">
      <c r="A3"/>
      <c r="B3"/>
      <c r="C3"/>
      <c r="D3"/>
      <c r="E3"/>
    </row>
    <row r="4" spans="1:4" s="1" customFormat="1" ht="18">
      <c r="A4" s="4" t="s">
        <v>6</v>
      </c>
      <c r="C4"/>
      <c r="D4" s="9"/>
    </row>
    <row r="5" spans="1:5" ht="6" customHeight="1">
      <c r="A5"/>
      <c r="B5"/>
      <c r="C5"/>
      <c r="D5"/>
      <c r="E5"/>
    </row>
    <row r="6" spans="1:4" ht="12">
      <c r="A6" s="5" t="s">
        <v>5</v>
      </c>
      <c r="B6" s="18" t="s">
        <v>290</v>
      </c>
      <c r="C6"/>
      <c r="D6"/>
    </row>
    <row r="7" spans="1:5" ht="12">
      <c r="A7" s="10" t="s">
        <v>11</v>
      </c>
      <c r="B7" s="11" t="s">
        <v>291</v>
      </c>
      <c r="C7"/>
      <c r="D7"/>
      <c r="E7"/>
    </row>
    <row r="8" spans="1:5" ht="12">
      <c r="A8" s="5"/>
      <c r="B8" s="8"/>
      <c r="C8"/>
      <c r="D8" s="14"/>
      <c r="E8"/>
    </row>
    <row r="9" spans="1:3" ht="12">
      <c r="A9" s="5" t="s">
        <v>4</v>
      </c>
      <c r="B9" s="8">
        <v>1</v>
      </c>
      <c r="C9"/>
    </row>
    <row r="10" spans="1:4" ht="12">
      <c r="A10" s="5" t="s">
        <v>2</v>
      </c>
      <c r="B10" s="6" t="s">
        <v>284</v>
      </c>
      <c r="C10" s="13"/>
      <c r="D10"/>
    </row>
    <row r="11" spans="1:5" ht="12">
      <c r="A11" s="5"/>
      <c r="B11" s="8"/>
      <c r="C11"/>
      <c r="D11"/>
      <c r="E11"/>
    </row>
    <row r="12" spans="1:5" ht="12">
      <c r="A12" s="10" t="s">
        <v>10</v>
      </c>
      <c r="B12" s="11" t="s">
        <v>292</v>
      </c>
      <c r="C12"/>
      <c r="D12"/>
      <c r="E12"/>
    </row>
    <row r="13" spans="1:5" ht="12">
      <c r="A13" s="10"/>
      <c r="B13" s="8"/>
      <c r="C13"/>
      <c r="D13"/>
      <c r="E13"/>
    </row>
    <row r="14" spans="1:6" ht="18">
      <c r="A14" s="4" t="s">
        <v>7</v>
      </c>
      <c r="B14" s="1"/>
      <c r="C14"/>
      <c r="D14" s="1"/>
      <c r="E14" s="1"/>
      <c r="F14" s="1"/>
    </row>
    <row r="15" spans="1:7" ht="12">
      <c r="A15"/>
      <c r="B15"/>
      <c r="C15"/>
      <c r="D15"/>
      <c r="E15"/>
      <c r="G15" s="1"/>
    </row>
    <row r="16" spans="1:9" ht="19.5" customHeight="1">
      <c r="A16" s="2" t="s">
        <v>0</v>
      </c>
      <c r="B16" s="2" t="s">
        <v>1</v>
      </c>
      <c r="C16" s="3"/>
      <c r="D16" s="2"/>
      <c r="E16" s="2"/>
      <c r="H16" s="1"/>
      <c r="I16" s="1"/>
    </row>
    <row r="17" spans="1:2" ht="18" customHeight="1">
      <c r="A17" s="6" t="s">
        <v>7</v>
      </c>
      <c r="B17" s="6" t="s">
        <v>8</v>
      </c>
    </row>
    <row r="18" spans="1:2" ht="15.75" customHeight="1">
      <c r="A18" s="11" t="s">
        <v>16</v>
      </c>
      <c r="B18" s="11" t="s">
        <v>294</v>
      </c>
    </row>
    <row r="19" spans="1:2" ht="12">
      <c r="A19" s="11" t="s">
        <v>27</v>
      </c>
      <c r="B19" s="11" t="s">
        <v>295</v>
      </c>
    </row>
    <row r="20" spans="1:9" s="1" customFormat="1" ht="12">
      <c r="A20" s="11" t="s">
        <v>293</v>
      </c>
      <c r="B20" s="11" t="s">
        <v>296</v>
      </c>
      <c r="C20" s="6"/>
      <c r="D20" s="6"/>
      <c r="E20" s="6"/>
      <c r="F20"/>
      <c r="G20"/>
      <c r="H20"/>
      <c r="I20"/>
    </row>
    <row r="21" ht="12">
      <c r="A21" s="11"/>
    </row>
    <row r="22" ht="12">
      <c r="A22" s="14" t="s">
        <v>31</v>
      </c>
    </row>
    <row r="23" spans="1:2" ht="12">
      <c r="A23" s="11" t="s">
        <v>297</v>
      </c>
      <c r="B23" s="11" t="s">
        <v>312</v>
      </c>
    </row>
    <row r="24" spans="1:2" ht="12">
      <c r="A24" s="11" t="s">
        <v>298</v>
      </c>
      <c r="B24" s="11" t="s">
        <v>313</v>
      </c>
    </row>
    <row r="25" ht="12">
      <c r="A25" s="11"/>
    </row>
    <row r="26" ht="12">
      <c r="A26" s="14" t="s">
        <v>299</v>
      </c>
    </row>
    <row r="27" spans="1:2" ht="12">
      <c r="A27" s="11" t="s">
        <v>300</v>
      </c>
      <c r="B27" s="11" t="s">
        <v>315</v>
      </c>
    </row>
    <row r="28" spans="1:2" ht="12">
      <c r="A28" s="11" t="s">
        <v>269</v>
      </c>
      <c r="B28" s="11" t="s">
        <v>316</v>
      </c>
    </row>
    <row r="29" spans="1:2" ht="12">
      <c r="A29" s="11" t="s">
        <v>301</v>
      </c>
      <c r="B29" s="11" t="s">
        <v>314</v>
      </c>
    </row>
    <row r="30" spans="1:2" ht="12">
      <c r="A30" s="11" t="s">
        <v>302</v>
      </c>
      <c r="B30" s="11" t="s">
        <v>318</v>
      </c>
    </row>
    <row r="31" spans="1:2" ht="12">
      <c r="A31" s="11" t="s">
        <v>270</v>
      </c>
      <c r="B31" s="11" t="s">
        <v>317</v>
      </c>
    </row>
    <row r="32" ht="12">
      <c r="A32" s="11"/>
    </row>
    <row r="33" ht="12">
      <c r="A33" s="14" t="s">
        <v>303</v>
      </c>
    </row>
    <row r="34" spans="1:2" ht="12">
      <c r="A34" s="11" t="s">
        <v>304</v>
      </c>
      <c r="B34" s="11" t="s">
        <v>319</v>
      </c>
    </row>
    <row r="35" ht="12">
      <c r="A35" s="11"/>
    </row>
    <row r="36" ht="12">
      <c r="A36" s="14" t="s">
        <v>305</v>
      </c>
    </row>
    <row r="37" spans="1:2" ht="12">
      <c r="A37" s="11" t="s">
        <v>306</v>
      </c>
      <c r="B37" s="11" t="s">
        <v>320</v>
      </c>
    </row>
    <row r="38" ht="12">
      <c r="A38" s="11"/>
    </row>
    <row r="39" ht="12">
      <c r="A39" s="14" t="s">
        <v>307</v>
      </c>
    </row>
    <row r="40" spans="1:2" ht="12">
      <c r="A40" s="11" t="s">
        <v>90</v>
      </c>
      <c r="B40" s="11" t="s">
        <v>322</v>
      </c>
    </row>
    <row r="41" spans="1:2" ht="12">
      <c r="A41" s="6" t="s">
        <v>308</v>
      </c>
      <c r="B41" s="11" t="s">
        <v>323</v>
      </c>
    </row>
    <row r="42" spans="1:2" ht="12">
      <c r="A42" s="6" t="s">
        <v>309</v>
      </c>
      <c r="B42" s="11" t="s">
        <v>324</v>
      </c>
    </row>
    <row r="43" spans="1:2" ht="12">
      <c r="A43" s="6" t="s">
        <v>310</v>
      </c>
      <c r="B43" s="11" t="s">
        <v>325</v>
      </c>
    </row>
    <row r="44" spans="1:2" ht="12">
      <c r="A44" s="6" t="s">
        <v>311</v>
      </c>
      <c r="B44" s="11" t="s">
        <v>326</v>
      </c>
    </row>
    <row r="46" ht="12">
      <c r="A46" s="14"/>
    </row>
    <row r="47" ht="12">
      <c r="B47" s="7"/>
    </row>
  </sheetData>
  <sheetProtection/>
  <dataValidations count="2">
    <dataValidation type="list" allowBlank="1" showInputMessage="1" promptTitle="Input Parameter" prompt="Select from list" sqref="D47 B10">
      <formula1>"Work in progress, Ready for review, Approved for release, Archived"</formula1>
    </dataValidation>
    <dataValidation allowBlank="1" sqref="D17:D44"/>
  </dataValidations>
  <printOptions/>
  <pageMargins left="0.7086614173228347" right="0.7086614173228347" top="0.5118110236220472" bottom="0.5118110236220472" header="0.5118110236220472" footer="0.35433070866141736"/>
  <pageSetup fitToHeight="1" fitToWidth="1" orientation="landscape" paperSize="9" scale="87" r:id="rId2"/>
  <headerFooter alignWithMargins="0">
    <oddFooter>&amp;L&amp;A :page&amp;P&amp;COfcom Confidential&amp;R&amp;D</oddFooter>
  </headerFooter>
  <drawing r:id="rId1"/>
</worksheet>
</file>

<file path=xl/worksheets/sheet20.xml><?xml version="1.0" encoding="utf-8"?>
<worksheet xmlns="http://schemas.openxmlformats.org/spreadsheetml/2006/main" xmlns:r="http://schemas.openxmlformats.org/officeDocument/2006/relationships">
  <sheetPr>
    <tabColor rgb="FFFFFF00"/>
  </sheetPr>
  <dimension ref="A1:L1"/>
  <sheetViews>
    <sheetView defaultGridColor="0" zoomScalePageLayoutView="0" colorId="22" workbookViewId="0" topLeftCell="A1">
      <pane ySplit="1" topLeftCell="A2" activePane="bottomLeft" state="frozen"/>
      <selection pane="topLeft" activeCell="A1" sqref="A1"/>
      <selection pane="bottomLeft" activeCell="A1" sqref="A1"/>
    </sheetView>
  </sheetViews>
  <sheetFormatPr defaultColWidth="12.7109375" defaultRowHeight="12"/>
  <cols>
    <col min="1" max="16384" width="12.7109375" style="19" customWidth="1"/>
  </cols>
  <sheetData>
    <row r="1" spans="1:12" s="20" customFormat="1" ht="40.5" customHeight="1">
      <c r="A1" s="154" t="s">
        <v>337</v>
      </c>
      <c r="L1" s="20" t="s">
        <v>9</v>
      </c>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&amp;L&amp;A :page&amp;P&amp;COfcom Confidential&amp;R&amp;D</oddFooter>
  </headerFooter>
</worksheet>
</file>

<file path=xl/worksheets/sheet21.xml><?xml version="1.0" encoding="utf-8"?>
<worksheet xmlns="http://schemas.openxmlformats.org/spreadsheetml/2006/main" xmlns:r="http://schemas.openxmlformats.org/officeDocument/2006/relationships">
  <sheetPr>
    <tabColor rgb="FF00B0F0"/>
  </sheetPr>
  <dimension ref="A1:AX26"/>
  <sheetViews>
    <sheetView zoomScale="85" zoomScaleNormal="8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12.7109375" defaultRowHeight="12"/>
  <cols>
    <col min="1" max="1" width="23.57421875" style="81" customWidth="1"/>
    <col min="2" max="2" width="3.28125" style="81" customWidth="1"/>
    <col min="3" max="8" width="12.7109375" style="81" customWidth="1"/>
    <col min="9" max="9" width="13.421875" style="81" bestFit="1" customWidth="1"/>
    <col min="10" max="23" width="12.7109375" style="81" customWidth="1"/>
    <col min="24" max="24" width="13.28125" style="81" bestFit="1" customWidth="1"/>
    <col min="25" max="26" width="12.7109375" style="81" customWidth="1"/>
    <col min="27" max="27" width="13.421875" style="81" bestFit="1" customWidth="1"/>
    <col min="28" max="16384" width="12.7109375" style="81" customWidth="1"/>
  </cols>
  <sheetData>
    <row r="1" spans="1:23" s="80" customFormat="1" ht="40.5" customHeight="1">
      <c r="A1" s="110" t="s">
        <v>321</v>
      </c>
      <c r="B1" s="79"/>
      <c r="C1" s="79"/>
      <c r="D1" s="79"/>
      <c r="E1" s="79"/>
      <c r="F1" s="79"/>
      <c r="G1" s="79"/>
      <c r="H1" s="79"/>
      <c r="I1" s="79"/>
      <c r="J1" s="79"/>
      <c r="K1" s="79"/>
      <c r="L1" s="79"/>
      <c r="M1" s="79"/>
      <c r="N1" s="79"/>
      <c r="O1" s="79"/>
      <c r="P1" s="79"/>
      <c r="Q1" s="79"/>
      <c r="R1" s="79"/>
      <c r="S1" s="79"/>
      <c r="T1" s="79"/>
      <c r="U1" s="79"/>
      <c r="V1" s="79"/>
      <c r="W1" s="79"/>
    </row>
    <row r="2" spans="3:50" ht="15">
      <c r="C2" s="124" t="s">
        <v>34</v>
      </c>
      <c r="D2" s="335" t="s">
        <v>328</v>
      </c>
      <c r="E2" s="79"/>
      <c r="F2" s="79"/>
      <c r="G2" s="79"/>
      <c r="H2" s="79"/>
      <c r="I2" s="79"/>
      <c r="J2" s="79"/>
      <c r="K2" s="79"/>
      <c r="L2" s="79"/>
      <c r="M2" s="79"/>
      <c r="N2" s="79"/>
      <c r="O2" s="79"/>
      <c r="P2" s="79"/>
      <c r="Q2" s="79"/>
      <c r="R2" s="79"/>
      <c r="S2" s="79"/>
      <c r="T2" s="79"/>
      <c r="U2" s="79"/>
      <c r="V2" s="79"/>
      <c r="W2" s="79"/>
      <c r="AD2" s="125" t="s">
        <v>46</v>
      </c>
      <c r="AE2" s="332" t="s">
        <v>329</v>
      </c>
      <c r="AF2" s="79"/>
      <c r="AG2" s="79"/>
      <c r="AH2" s="79"/>
      <c r="AI2" s="79"/>
      <c r="AJ2" s="79"/>
      <c r="AK2" s="79"/>
      <c r="AL2" s="79"/>
      <c r="AM2" s="79"/>
      <c r="AN2" s="79"/>
      <c r="AO2" s="79"/>
      <c r="AP2" s="79"/>
      <c r="AQ2" s="79"/>
      <c r="AR2" s="79"/>
      <c r="AS2" s="79"/>
      <c r="AT2" s="79"/>
      <c r="AU2" s="79"/>
      <c r="AV2" s="79"/>
      <c r="AW2" s="79"/>
      <c r="AX2" s="79"/>
    </row>
    <row r="3" spans="3:43" s="121" customFormat="1" ht="12">
      <c r="C3" s="122">
        <v>38047</v>
      </c>
      <c r="D3" s="122">
        <v>38139</v>
      </c>
      <c r="E3" s="122">
        <v>38231</v>
      </c>
      <c r="F3" s="122">
        <v>38322</v>
      </c>
      <c r="G3" s="122">
        <v>38412</v>
      </c>
      <c r="H3" s="122">
        <v>38504</v>
      </c>
      <c r="I3" s="122">
        <v>38596</v>
      </c>
      <c r="J3" s="122">
        <v>38687</v>
      </c>
      <c r="K3" s="122">
        <v>38777</v>
      </c>
      <c r="L3" s="122">
        <v>38869</v>
      </c>
      <c r="M3" s="122">
        <v>38961</v>
      </c>
      <c r="N3" s="122">
        <v>39052</v>
      </c>
      <c r="O3" s="122">
        <v>39142</v>
      </c>
      <c r="P3" s="122">
        <v>39234</v>
      </c>
      <c r="Q3" s="122">
        <v>39326</v>
      </c>
      <c r="R3" s="122">
        <v>39417</v>
      </c>
      <c r="S3" s="122">
        <v>39508</v>
      </c>
      <c r="T3" s="122">
        <v>39600</v>
      </c>
      <c r="U3" s="122">
        <v>39692</v>
      </c>
      <c r="V3" s="122">
        <v>39783</v>
      </c>
      <c r="W3" s="122">
        <v>39873</v>
      </c>
      <c r="X3" s="122">
        <v>39965</v>
      </c>
      <c r="Y3" s="122">
        <v>40057</v>
      </c>
      <c r="Z3" s="122">
        <v>40148</v>
      </c>
      <c r="AA3" s="122">
        <v>40238</v>
      </c>
      <c r="AB3" s="122">
        <v>40330</v>
      </c>
      <c r="AC3" s="122">
        <v>40422</v>
      </c>
      <c r="AD3" s="122">
        <v>40513</v>
      </c>
      <c r="AE3" s="122">
        <v>40603</v>
      </c>
      <c r="AF3" s="122">
        <v>40695</v>
      </c>
      <c r="AG3" s="122">
        <v>40787</v>
      </c>
      <c r="AH3" s="122">
        <v>40878</v>
      </c>
      <c r="AI3" s="122">
        <v>40969</v>
      </c>
      <c r="AJ3" s="122">
        <v>41061</v>
      </c>
      <c r="AK3" s="122">
        <v>41153</v>
      </c>
      <c r="AL3" s="122">
        <v>41244</v>
      </c>
      <c r="AM3" s="122">
        <v>41334</v>
      </c>
      <c r="AN3" s="122">
        <v>41426</v>
      </c>
      <c r="AO3" s="122">
        <v>41518</v>
      </c>
      <c r="AP3" s="123">
        <v>41609</v>
      </c>
      <c r="AQ3" s="123">
        <v>41699</v>
      </c>
    </row>
    <row r="4" spans="1:26" ht="15">
      <c r="A4" s="75" t="s">
        <v>58</v>
      </c>
      <c r="Z4" s="82"/>
    </row>
    <row r="5" spans="1:26" ht="15.75" thickBot="1">
      <c r="A5" s="75" t="s">
        <v>51</v>
      </c>
      <c r="Z5" s="82"/>
    </row>
    <row r="6" spans="1:44" ht="15.75" thickBot="1">
      <c r="A6" s="118" t="s">
        <v>30</v>
      </c>
      <c r="C6" s="328" t="s">
        <v>330</v>
      </c>
      <c r="D6" s="328" t="s">
        <v>330</v>
      </c>
      <c r="E6" s="328" t="s">
        <v>330</v>
      </c>
      <c r="F6" s="328" t="s">
        <v>330</v>
      </c>
      <c r="G6" s="328" t="s">
        <v>330</v>
      </c>
      <c r="H6" s="328" t="s">
        <v>330</v>
      </c>
      <c r="I6" s="328" t="s">
        <v>330</v>
      </c>
      <c r="J6" s="328" t="s">
        <v>330</v>
      </c>
      <c r="K6" s="328" t="s">
        <v>330</v>
      </c>
      <c r="L6" s="328" t="s">
        <v>330</v>
      </c>
      <c r="M6" s="328" t="s">
        <v>330</v>
      </c>
      <c r="N6" s="328" t="s">
        <v>330</v>
      </c>
      <c r="O6" s="328" t="s">
        <v>330</v>
      </c>
      <c r="P6" s="328" t="s">
        <v>330</v>
      </c>
      <c r="Q6" s="328" t="s">
        <v>330</v>
      </c>
      <c r="R6" s="328" t="s">
        <v>330</v>
      </c>
      <c r="S6" s="328" t="s">
        <v>330</v>
      </c>
      <c r="T6" s="328" t="s">
        <v>330</v>
      </c>
      <c r="U6" s="328" t="s">
        <v>330</v>
      </c>
      <c r="V6" s="328" t="s">
        <v>330</v>
      </c>
      <c r="W6" s="328" t="s">
        <v>330</v>
      </c>
      <c r="X6" s="328" t="s">
        <v>330</v>
      </c>
      <c r="Y6" s="328" t="s">
        <v>330</v>
      </c>
      <c r="Z6" s="328" t="s">
        <v>330</v>
      </c>
      <c r="AA6" s="328" t="s">
        <v>330</v>
      </c>
      <c r="AB6" s="328" t="s">
        <v>330</v>
      </c>
      <c r="AC6" s="328" t="s">
        <v>330</v>
      </c>
      <c r="AD6" s="328" t="s">
        <v>330</v>
      </c>
      <c r="AE6" s="328" t="s">
        <v>330</v>
      </c>
      <c r="AF6" s="328" t="s">
        <v>330</v>
      </c>
      <c r="AG6" s="328" t="s">
        <v>330</v>
      </c>
      <c r="AH6" s="328" t="s">
        <v>330</v>
      </c>
      <c r="AI6" s="328" t="s">
        <v>330</v>
      </c>
      <c r="AJ6" s="328" t="s">
        <v>330</v>
      </c>
      <c r="AK6" s="328" t="s">
        <v>330</v>
      </c>
      <c r="AL6" s="328" t="s">
        <v>330</v>
      </c>
      <c r="AM6" s="328" t="s">
        <v>330</v>
      </c>
      <c r="AN6" s="328" t="s">
        <v>330</v>
      </c>
      <c r="AO6" s="328" t="s">
        <v>330</v>
      </c>
      <c r="AP6" s="328" t="s">
        <v>330</v>
      </c>
      <c r="AQ6" s="328" t="s">
        <v>330</v>
      </c>
      <c r="AR6" s="76"/>
    </row>
    <row r="7" spans="1:44" ht="15.75" thickBot="1">
      <c r="A7" s="119" t="s">
        <v>52</v>
      </c>
      <c r="C7" s="331" t="s">
        <v>327</v>
      </c>
      <c r="D7" s="328" t="s">
        <v>330</v>
      </c>
      <c r="E7" s="328" t="s">
        <v>330</v>
      </c>
      <c r="F7" s="328" t="s">
        <v>330</v>
      </c>
      <c r="G7" s="328" t="s">
        <v>330</v>
      </c>
      <c r="H7" s="328" t="s">
        <v>330</v>
      </c>
      <c r="I7" s="328" t="s">
        <v>330</v>
      </c>
      <c r="J7" s="328" t="s">
        <v>330</v>
      </c>
      <c r="K7" s="328" t="s">
        <v>330</v>
      </c>
      <c r="L7" s="328" t="s">
        <v>330</v>
      </c>
      <c r="M7" s="328" t="s">
        <v>330</v>
      </c>
      <c r="N7" s="328" t="s">
        <v>330</v>
      </c>
      <c r="O7" s="328" t="s">
        <v>330</v>
      </c>
      <c r="P7" s="328" t="s">
        <v>330</v>
      </c>
      <c r="Q7" s="328" t="s">
        <v>330</v>
      </c>
      <c r="R7" s="328" t="s">
        <v>330</v>
      </c>
      <c r="S7" s="328" t="s">
        <v>330</v>
      </c>
      <c r="T7" s="328" t="s">
        <v>330</v>
      </c>
      <c r="U7" s="328" t="s">
        <v>330</v>
      </c>
      <c r="V7" s="328" t="s">
        <v>330</v>
      </c>
      <c r="W7" s="328" t="s">
        <v>330</v>
      </c>
      <c r="X7" s="328" t="s">
        <v>330</v>
      </c>
      <c r="Y7" s="328" t="s">
        <v>330</v>
      </c>
      <c r="Z7" s="328" t="s">
        <v>330</v>
      </c>
      <c r="AA7" s="328" t="s">
        <v>330</v>
      </c>
      <c r="AB7" s="328" t="s">
        <v>330</v>
      </c>
      <c r="AC7" s="328" t="s">
        <v>330</v>
      </c>
      <c r="AD7" s="328" t="s">
        <v>330</v>
      </c>
      <c r="AE7" s="328" t="s">
        <v>330</v>
      </c>
      <c r="AF7" s="328" t="s">
        <v>330</v>
      </c>
      <c r="AG7" s="328" t="s">
        <v>330</v>
      </c>
      <c r="AH7" s="328" t="s">
        <v>330</v>
      </c>
      <c r="AI7" s="328" t="s">
        <v>330</v>
      </c>
      <c r="AJ7" s="328" t="s">
        <v>330</v>
      </c>
      <c r="AK7" s="328" t="s">
        <v>330</v>
      </c>
      <c r="AL7" s="328" t="s">
        <v>330</v>
      </c>
      <c r="AM7" s="328" t="s">
        <v>330</v>
      </c>
      <c r="AN7" s="328" t="s">
        <v>330</v>
      </c>
      <c r="AO7" s="328" t="s">
        <v>330</v>
      </c>
      <c r="AP7" s="328" t="s">
        <v>330</v>
      </c>
      <c r="AQ7" s="328" t="s">
        <v>330</v>
      </c>
      <c r="AR7" s="76"/>
    </row>
    <row r="8" spans="1:44" ht="15.75" thickBot="1">
      <c r="A8" s="120" t="s">
        <v>53</v>
      </c>
      <c r="C8" s="331" t="s">
        <v>327</v>
      </c>
      <c r="D8" s="328" t="s">
        <v>330</v>
      </c>
      <c r="E8" s="328" t="s">
        <v>330</v>
      </c>
      <c r="F8" s="328" t="s">
        <v>330</v>
      </c>
      <c r="G8" s="328" t="s">
        <v>330</v>
      </c>
      <c r="H8" s="328" t="s">
        <v>330</v>
      </c>
      <c r="I8" s="328" t="s">
        <v>330</v>
      </c>
      <c r="J8" s="328" t="s">
        <v>330</v>
      </c>
      <c r="K8" s="328" t="s">
        <v>330</v>
      </c>
      <c r="L8" s="328" t="s">
        <v>330</v>
      </c>
      <c r="M8" s="328" t="s">
        <v>330</v>
      </c>
      <c r="N8" s="328" t="s">
        <v>330</v>
      </c>
      <c r="O8" s="328" t="s">
        <v>330</v>
      </c>
      <c r="P8" s="328" t="s">
        <v>330</v>
      </c>
      <c r="Q8" s="328" t="s">
        <v>330</v>
      </c>
      <c r="R8" s="328" t="s">
        <v>330</v>
      </c>
      <c r="S8" s="328" t="s">
        <v>330</v>
      </c>
      <c r="T8" s="328" t="s">
        <v>330</v>
      </c>
      <c r="U8" s="328" t="s">
        <v>330</v>
      </c>
      <c r="V8" s="328" t="s">
        <v>330</v>
      </c>
      <c r="W8" s="328" t="s">
        <v>330</v>
      </c>
      <c r="X8" s="328" t="s">
        <v>330</v>
      </c>
      <c r="Y8" s="328" t="s">
        <v>330</v>
      </c>
      <c r="Z8" s="328" t="s">
        <v>330</v>
      </c>
      <c r="AA8" s="328" t="s">
        <v>330</v>
      </c>
      <c r="AB8" s="328" t="s">
        <v>330</v>
      </c>
      <c r="AC8" s="328" t="s">
        <v>330</v>
      </c>
      <c r="AD8" s="328" t="s">
        <v>330</v>
      </c>
      <c r="AE8" s="328" t="s">
        <v>330</v>
      </c>
      <c r="AF8" s="328" t="s">
        <v>330</v>
      </c>
      <c r="AG8" s="328" t="s">
        <v>330</v>
      </c>
      <c r="AH8" s="328" t="s">
        <v>330</v>
      </c>
      <c r="AI8" s="328" t="s">
        <v>330</v>
      </c>
      <c r="AJ8" s="328" t="s">
        <v>330</v>
      </c>
      <c r="AK8" s="328" t="s">
        <v>330</v>
      </c>
      <c r="AL8" s="328" t="s">
        <v>330</v>
      </c>
      <c r="AM8" s="328" t="s">
        <v>330</v>
      </c>
      <c r="AN8" s="328" t="s">
        <v>330</v>
      </c>
      <c r="AO8" s="328" t="s">
        <v>330</v>
      </c>
      <c r="AP8" s="328" t="s">
        <v>330</v>
      </c>
      <c r="AQ8" s="328" t="s">
        <v>330</v>
      </c>
      <c r="AR8" s="76"/>
    </row>
    <row r="9" spans="1:44" s="80" customFormat="1" ht="15.75" thickBot="1">
      <c r="A9" s="75" t="s">
        <v>54</v>
      </c>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9"/>
    </row>
    <row r="10" spans="1:44" ht="15.75" thickBot="1">
      <c r="A10" s="118" t="s">
        <v>30</v>
      </c>
      <c r="C10" s="329" t="s">
        <v>330</v>
      </c>
      <c r="D10" s="328" t="s">
        <v>330</v>
      </c>
      <c r="E10" s="328" t="s">
        <v>330</v>
      </c>
      <c r="F10" s="328" t="s">
        <v>330</v>
      </c>
      <c r="G10" s="328" t="s">
        <v>330</v>
      </c>
      <c r="H10" s="328" t="s">
        <v>330</v>
      </c>
      <c r="I10" s="328" t="s">
        <v>330</v>
      </c>
      <c r="J10" s="328" t="s">
        <v>330</v>
      </c>
      <c r="K10" s="328" t="s">
        <v>330</v>
      </c>
      <c r="L10" s="328" t="s">
        <v>330</v>
      </c>
      <c r="M10" s="328" t="s">
        <v>330</v>
      </c>
      <c r="N10" s="328" t="s">
        <v>330</v>
      </c>
      <c r="O10" s="328" t="s">
        <v>330</v>
      </c>
      <c r="P10" s="328" t="s">
        <v>330</v>
      </c>
      <c r="Q10" s="328" t="s">
        <v>330</v>
      </c>
      <c r="R10" s="328" t="s">
        <v>330</v>
      </c>
      <c r="S10" s="328" t="s">
        <v>330</v>
      </c>
      <c r="T10" s="328" t="s">
        <v>330</v>
      </c>
      <c r="U10" s="328" t="s">
        <v>330</v>
      </c>
      <c r="V10" s="328" t="s">
        <v>330</v>
      </c>
      <c r="W10" s="328" t="s">
        <v>330</v>
      </c>
      <c r="X10" s="328" t="s">
        <v>330</v>
      </c>
      <c r="Y10" s="328" t="s">
        <v>330</v>
      </c>
      <c r="Z10" s="328" t="s">
        <v>330</v>
      </c>
      <c r="AA10" s="328" t="s">
        <v>330</v>
      </c>
      <c r="AB10" s="328" t="s">
        <v>330</v>
      </c>
      <c r="AC10" s="328" t="s">
        <v>330</v>
      </c>
      <c r="AD10" s="328" t="s">
        <v>330</v>
      </c>
      <c r="AE10" s="328" t="s">
        <v>330</v>
      </c>
      <c r="AF10" s="328" t="s">
        <v>330</v>
      </c>
      <c r="AG10" s="328" t="s">
        <v>330</v>
      </c>
      <c r="AH10" s="328" t="s">
        <v>330</v>
      </c>
      <c r="AI10" s="328" t="s">
        <v>330</v>
      </c>
      <c r="AJ10" s="328" t="s">
        <v>330</v>
      </c>
      <c r="AK10" s="328" t="s">
        <v>330</v>
      </c>
      <c r="AL10" s="328" t="s">
        <v>330</v>
      </c>
      <c r="AM10" s="328" t="s">
        <v>330</v>
      </c>
      <c r="AN10" s="328" t="s">
        <v>330</v>
      </c>
      <c r="AO10" s="328" t="s">
        <v>330</v>
      </c>
      <c r="AP10" s="328" t="s">
        <v>330</v>
      </c>
      <c r="AQ10" s="328" t="s">
        <v>330</v>
      </c>
      <c r="AR10" s="76"/>
    </row>
    <row r="11" spans="1:44" ht="15.75" thickBot="1">
      <c r="A11" s="119" t="s">
        <v>52</v>
      </c>
      <c r="C11" s="331" t="s">
        <v>327</v>
      </c>
      <c r="D11" s="328" t="s">
        <v>330</v>
      </c>
      <c r="E11" s="328" t="s">
        <v>330</v>
      </c>
      <c r="F11" s="328" t="s">
        <v>330</v>
      </c>
      <c r="G11" s="328" t="s">
        <v>330</v>
      </c>
      <c r="H11" s="328" t="s">
        <v>330</v>
      </c>
      <c r="I11" s="328" t="s">
        <v>330</v>
      </c>
      <c r="J11" s="328" t="s">
        <v>330</v>
      </c>
      <c r="K11" s="328" t="s">
        <v>330</v>
      </c>
      <c r="L11" s="328" t="s">
        <v>330</v>
      </c>
      <c r="M11" s="328" t="s">
        <v>330</v>
      </c>
      <c r="N11" s="328" t="s">
        <v>330</v>
      </c>
      <c r="O11" s="328" t="s">
        <v>330</v>
      </c>
      <c r="P11" s="328" t="s">
        <v>330</v>
      </c>
      <c r="Q11" s="328" t="s">
        <v>330</v>
      </c>
      <c r="R11" s="328" t="s">
        <v>330</v>
      </c>
      <c r="S11" s="328" t="s">
        <v>330</v>
      </c>
      <c r="T11" s="328" t="s">
        <v>330</v>
      </c>
      <c r="U11" s="328" t="s">
        <v>330</v>
      </c>
      <c r="V11" s="328" t="s">
        <v>330</v>
      </c>
      <c r="W11" s="328" t="s">
        <v>330</v>
      </c>
      <c r="X11" s="328" t="s">
        <v>330</v>
      </c>
      <c r="Y11" s="328" t="s">
        <v>330</v>
      </c>
      <c r="Z11" s="328" t="s">
        <v>330</v>
      </c>
      <c r="AA11" s="328" t="s">
        <v>330</v>
      </c>
      <c r="AB11" s="328" t="s">
        <v>330</v>
      </c>
      <c r="AC11" s="328" t="s">
        <v>330</v>
      </c>
      <c r="AD11" s="328" t="s">
        <v>330</v>
      </c>
      <c r="AE11" s="328" t="s">
        <v>330</v>
      </c>
      <c r="AF11" s="328" t="s">
        <v>330</v>
      </c>
      <c r="AG11" s="328" t="s">
        <v>330</v>
      </c>
      <c r="AH11" s="328" t="s">
        <v>330</v>
      </c>
      <c r="AI11" s="328" t="s">
        <v>330</v>
      </c>
      <c r="AJ11" s="328" t="s">
        <v>330</v>
      </c>
      <c r="AK11" s="328" t="s">
        <v>330</v>
      </c>
      <c r="AL11" s="328" t="s">
        <v>330</v>
      </c>
      <c r="AM11" s="328" t="s">
        <v>330</v>
      </c>
      <c r="AN11" s="328" t="s">
        <v>330</v>
      </c>
      <c r="AO11" s="328" t="s">
        <v>330</v>
      </c>
      <c r="AP11" s="328" t="s">
        <v>330</v>
      </c>
      <c r="AQ11" s="328" t="s">
        <v>330</v>
      </c>
      <c r="AR11" s="76"/>
    </row>
    <row r="12" spans="1:44" ht="15.75" thickBot="1">
      <c r="A12" s="118" t="s">
        <v>53</v>
      </c>
      <c r="C12" s="331" t="s">
        <v>327</v>
      </c>
      <c r="D12" s="328" t="s">
        <v>330</v>
      </c>
      <c r="E12" s="328" t="s">
        <v>330</v>
      </c>
      <c r="F12" s="328" t="s">
        <v>330</v>
      </c>
      <c r="G12" s="328" t="s">
        <v>330</v>
      </c>
      <c r="H12" s="328" t="s">
        <v>330</v>
      </c>
      <c r="I12" s="328" t="s">
        <v>330</v>
      </c>
      <c r="J12" s="328" t="s">
        <v>330</v>
      </c>
      <c r="K12" s="328" t="s">
        <v>330</v>
      </c>
      <c r="L12" s="328" t="s">
        <v>330</v>
      </c>
      <c r="M12" s="328" t="s">
        <v>330</v>
      </c>
      <c r="N12" s="328" t="s">
        <v>330</v>
      </c>
      <c r="O12" s="328" t="s">
        <v>330</v>
      </c>
      <c r="P12" s="328" t="s">
        <v>330</v>
      </c>
      <c r="Q12" s="328" t="s">
        <v>330</v>
      </c>
      <c r="R12" s="328" t="s">
        <v>330</v>
      </c>
      <c r="S12" s="328" t="s">
        <v>330</v>
      </c>
      <c r="T12" s="328" t="s">
        <v>330</v>
      </c>
      <c r="U12" s="328" t="s">
        <v>330</v>
      </c>
      <c r="V12" s="328" t="s">
        <v>330</v>
      </c>
      <c r="W12" s="328" t="s">
        <v>330</v>
      </c>
      <c r="X12" s="328" t="s">
        <v>330</v>
      </c>
      <c r="Y12" s="328" t="s">
        <v>330</v>
      </c>
      <c r="Z12" s="328" t="s">
        <v>330</v>
      </c>
      <c r="AA12" s="328" t="s">
        <v>330</v>
      </c>
      <c r="AB12" s="328" t="s">
        <v>330</v>
      </c>
      <c r="AC12" s="328" t="s">
        <v>330</v>
      </c>
      <c r="AD12" s="328" t="s">
        <v>330</v>
      </c>
      <c r="AE12" s="328" t="s">
        <v>330</v>
      </c>
      <c r="AF12" s="328" t="s">
        <v>330</v>
      </c>
      <c r="AG12" s="328" t="s">
        <v>330</v>
      </c>
      <c r="AH12" s="328" t="s">
        <v>330</v>
      </c>
      <c r="AI12" s="328" t="s">
        <v>330</v>
      </c>
      <c r="AJ12" s="328" t="s">
        <v>330</v>
      </c>
      <c r="AK12" s="328" t="s">
        <v>330</v>
      </c>
      <c r="AL12" s="328" t="s">
        <v>330</v>
      </c>
      <c r="AM12" s="328" t="s">
        <v>330</v>
      </c>
      <c r="AN12" s="328" t="s">
        <v>330</v>
      </c>
      <c r="AO12" s="328" t="s">
        <v>330</v>
      </c>
      <c r="AP12" s="328" t="s">
        <v>330</v>
      </c>
      <c r="AQ12" s="328" t="s">
        <v>330</v>
      </c>
      <c r="AR12" s="76"/>
    </row>
    <row r="13" spans="1:43" ht="15">
      <c r="A13" s="75" t="s">
        <v>55</v>
      </c>
      <c r="B13" s="73"/>
      <c r="C13" s="73"/>
      <c r="D13" s="335"/>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row>
    <row r="14" spans="1:43" ht="15">
      <c r="A14" s="119" t="s">
        <v>56</v>
      </c>
      <c r="B14" s="74"/>
      <c r="C14" s="333" t="e">
        <f>C6+C10</f>
        <v>#VALUE!</v>
      </c>
      <c r="D14" s="333" t="e">
        <f aca="true" t="shared" si="0" ref="D14:AQ14">D6+D10</f>
        <v>#VALUE!</v>
      </c>
      <c r="E14" s="333" t="e">
        <f t="shared" si="0"/>
        <v>#VALUE!</v>
      </c>
      <c r="F14" s="333" t="e">
        <f t="shared" si="0"/>
        <v>#VALUE!</v>
      </c>
      <c r="G14" s="333" t="e">
        <f t="shared" si="0"/>
        <v>#VALUE!</v>
      </c>
      <c r="H14" s="333" t="e">
        <f t="shared" si="0"/>
        <v>#VALUE!</v>
      </c>
      <c r="I14" s="333" t="e">
        <f t="shared" si="0"/>
        <v>#VALUE!</v>
      </c>
      <c r="J14" s="333" t="e">
        <f t="shared" si="0"/>
        <v>#VALUE!</v>
      </c>
      <c r="K14" s="333" t="e">
        <f t="shared" si="0"/>
        <v>#VALUE!</v>
      </c>
      <c r="L14" s="333" t="e">
        <f t="shared" si="0"/>
        <v>#VALUE!</v>
      </c>
      <c r="M14" s="333" t="e">
        <f t="shared" si="0"/>
        <v>#VALUE!</v>
      </c>
      <c r="N14" s="333" t="e">
        <f t="shared" si="0"/>
        <v>#VALUE!</v>
      </c>
      <c r="O14" s="333" t="e">
        <f t="shared" si="0"/>
        <v>#VALUE!</v>
      </c>
      <c r="P14" s="333" t="e">
        <f t="shared" si="0"/>
        <v>#VALUE!</v>
      </c>
      <c r="Q14" s="333" t="e">
        <f t="shared" si="0"/>
        <v>#VALUE!</v>
      </c>
      <c r="R14" s="333" t="e">
        <f t="shared" si="0"/>
        <v>#VALUE!</v>
      </c>
      <c r="S14" s="333" t="e">
        <f t="shared" si="0"/>
        <v>#VALUE!</v>
      </c>
      <c r="T14" s="333" t="e">
        <f t="shared" si="0"/>
        <v>#VALUE!</v>
      </c>
      <c r="U14" s="333" t="e">
        <f t="shared" si="0"/>
        <v>#VALUE!</v>
      </c>
      <c r="V14" s="333" t="e">
        <f t="shared" si="0"/>
        <v>#VALUE!</v>
      </c>
      <c r="W14" s="333" t="e">
        <f t="shared" si="0"/>
        <v>#VALUE!</v>
      </c>
      <c r="X14" s="333" t="e">
        <f t="shared" si="0"/>
        <v>#VALUE!</v>
      </c>
      <c r="Y14" s="333" t="e">
        <f t="shared" si="0"/>
        <v>#VALUE!</v>
      </c>
      <c r="Z14" s="333" t="e">
        <f t="shared" si="0"/>
        <v>#VALUE!</v>
      </c>
      <c r="AA14" s="333" t="e">
        <f t="shared" si="0"/>
        <v>#VALUE!</v>
      </c>
      <c r="AB14" s="333" t="e">
        <f t="shared" si="0"/>
        <v>#VALUE!</v>
      </c>
      <c r="AC14" s="333" t="e">
        <f t="shared" si="0"/>
        <v>#VALUE!</v>
      </c>
      <c r="AD14" s="333" t="e">
        <f t="shared" si="0"/>
        <v>#VALUE!</v>
      </c>
      <c r="AE14" s="333" t="e">
        <f t="shared" si="0"/>
        <v>#VALUE!</v>
      </c>
      <c r="AF14" s="333" t="e">
        <f t="shared" si="0"/>
        <v>#VALUE!</v>
      </c>
      <c r="AG14" s="333" t="e">
        <f t="shared" si="0"/>
        <v>#VALUE!</v>
      </c>
      <c r="AH14" s="333" t="e">
        <f t="shared" si="0"/>
        <v>#VALUE!</v>
      </c>
      <c r="AI14" s="333" t="e">
        <f t="shared" si="0"/>
        <v>#VALUE!</v>
      </c>
      <c r="AJ14" s="333" t="e">
        <f t="shared" si="0"/>
        <v>#VALUE!</v>
      </c>
      <c r="AK14" s="333" t="e">
        <f t="shared" si="0"/>
        <v>#VALUE!</v>
      </c>
      <c r="AL14" s="333" t="e">
        <f t="shared" si="0"/>
        <v>#VALUE!</v>
      </c>
      <c r="AM14" s="333" t="e">
        <f t="shared" si="0"/>
        <v>#VALUE!</v>
      </c>
      <c r="AN14" s="333" t="e">
        <f t="shared" si="0"/>
        <v>#VALUE!</v>
      </c>
      <c r="AO14" s="333" t="e">
        <f t="shared" si="0"/>
        <v>#VALUE!</v>
      </c>
      <c r="AP14" s="333" t="e">
        <f t="shared" si="0"/>
        <v>#VALUE!</v>
      </c>
      <c r="AQ14" s="333" t="e">
        <f t="shared" si="0"/>
        <v>#VALUE!</v>
      </c>
    </row>
    <row r="15" spans="1:43" ht="15">
      <c r="A15" s="119" t="s">
        <v>36</v>
      </c>
      <c r="B15" s="74"/>
      <c r="C15" s="333" t="e">
        <f>C7+C11</f>
        <v>#VALUE!</v>
      </c>
      <c r="D15" s="333" t="e">
        <f aca="true" t="shared" si="1" ref="D15:AQ15">D7+D11</f>
        <v>#VALUE!</v>
      </c>
      <c r="E15" s="333" t="e">
        <f t="shared" si="1"/>
        <v>#VALUE!</v>
      </c>
      <c r="F15" s="333" t="e">
        <f t="shared" si="1"/>
        <v>#VALUE!</v>
      </c>
      <c r="G15" s="333" t="e">
        <f t="shared" si="1"/>
        <v>#VALUE!</v>
      </c>
      <c r="H15" s="333" t="e">
        <f t="shared" si="1"/>
        <v>#VALUE!</v>
      </c>
      <c r="I15" s="333" t="e">
        <f t="shared" si="1"/>
        <v>#VALUE!</v>
      </c>
      <c r="J15" s="333" t="e">
        <f t="shared" si="1"/>
        <v>#VALUE!</v>
      </c>
      <c r="K15" s="333" t="e">
        <f t="shared" si="1"/>
        <v>#VALUE!</v>
      </c>
      <c r="L15" s="333" t="e">
        <f t="shared" si="1"/>
        <v>#VALUE!</v>
      </c>
      <c r="M15" s="333" t="e">
        <f t="shared" si="1"/>
        <v>#VALUE!</v>
      </c>
      <c r="N15" s="333" t="e">
        <f t="shared" si="1"/>
        <v>#VALUE!</v>
      </c>
      <c r="O15" s="333" t="e">
        <f t="shared" si="1"/>
        <v>#VALUE!</v>
      </c>
      <c r="P15" s="333" t="e">
        <f t="shared" si="1"/>
        <v>#VALUE!</v>
      </c>
      <c r="Q15" s="333" t="e">
        <f t="shared" si="1"/>
        <v>#VALUE!</v>
      </c>
      <c r="R15" s="333" t="e">
        <f t="shared" si="1"/>
        <v>#VALUE!</v>
      </c>
      <c r="S15" s="333" t="e">
        <f t="shared" si="1"/>
        <v>#VALUE!</v>
      </c>
      <c r="T15" s="333" t="e">
        <f t="shared" si="1"/>
        <v>#VALUE!</v>
      </c>
      <c r="U15" s="333" t="e">
        <f t="shared" si="1"/>
        <v>#VALUE!</v>
      </c>
      <c r="V15" s="333" t="e">
        <f t="shared" si="1"/>
        <v>#VALUE!</v>
      </c>
      <c r="W15" s="333" t="e">
        <f t="shared" si="1"/>
        <v>#VALUE!</v>
      </c>
      <c r="X15" s="333" t="e">
        <f t="shared" si="1"/>
        <v>#VALUE!</v>
      </c>
      <c r="Y15" s="333" t="e">
        <f t="shared" si="1"/>
        <v>#VALUE!</v>
      </c>
      <c r="Z15" s="333" t="e">
        <f t="shared" si="1"/>
        <v>#VALUE!</v>
      </c>
      <c r="AA15" s="333" t="e">
        <f t="shared" si="1"/>
        <v>#VALUE!</v>
      </c>
      <c r="AB15" s="333" t="e">
        <f t="shared" si="1"/>
        <v>#VALUE!</v>
      </c>
      <c r="AC15" s="333" t="e">
        <f t="shared" si="1"/>
        <v>#VALUE!</v>
      </c>
      <c r="AD15" s="333" t="e">
        <f t="shared" si="1"/>
        <v>#VALUE!</v>
      </c>
      <c r="AE15" s="333" t="e">
        <f t="shared" si="1"/>
        <v>#VALUE!</v>
      </c>
      <c r="AF15" s="333" t="e">
        <f t="shared" si="1"/>
        <v>#VALUE!</v>
      </c>
      <c r="AG15" s="333" t="e">
        <f t="shared" si="1"/>
        <v>#VALUE!</v>
      </c>
      <c r="AH15" s="333" t="e">
        <f t="shared" si="1"/>
        <v>#VALUE!</v>
      </c>
      <c r="AI15" s="333" t="e">
        <f t="shared" si="1"/>
        <v>#VALUE!</v>
      </c>
      <c r="AJ15" s="333" t="e">
        <f t="shared" si="1"/>
        <v>#VALUE!</v>
      </c>
      <c r="AK15" s="333" t="e">
        <f t="shared" si="1"/>
        <v>#VALUE!</v>
      </c>
      <c r="AL15" s="333" t="e">
        <f t="shared" si="1"/>
        <v>#VALUE!</v>
      </c>
      <c r="AM15" s="333" t="e">
        <f t="shared" si="1"/>
        <v>#VALUE!</v>
      </c>
      <c r="AN15" s="333" t="e">
        <f t="shared" si="1"/>
        <v>#VALUE!</v>
      </c>
      <c r="AO15" s="333" t="e">
        <f t="shared" si="1"/>
        <v>#VALUE!</v>
      </c>
      <c r="AP15" s="333" t="e">
        <f t="shared" si="1"/>
        <v>#VALUE!</v>
      </c>
      <c r="AQ15" s="333" t="e">
        <f t="shared" si="1"/>
        <v>#VALUE!</v>
      </c>
    </row>
    <row r="16" spans="1:43" ht="15">
      <c r="A16" s="119" t="s">
        <v>37</v>
      </c>
      <c r="B16" s="74"/>
      <c r="C16" s="333" t="e">
        <f>C8+C12</f>
        <v>#VALUE!</v>
      </c>
      <c r="D16" s="333" t="e">
        <f aca="true" t="shared" si="2" ref="D16:AQ16">D8+D12</f>
        <v>#VALUE!</v>
      </c>
      <c r="E16" s="333" t="e">
        <f t="shared" si="2"/>
        <v>#VALUE!</v>
      </c>
      <c r="F16" s="333" t="e">
        <f t="shared" si="2"/>
        <v>#VALUE!</v>
      </c>
      <c r="G16" s="333" t="e">
        <f t="shared" si="2"/>
        <v>#VALUE!</v>
      </c>
      <c r="H16" s="333" t="e">
        <f t="shared" si="2"/>
        <v>#VALUE!</v>
      </c>
      <c r="I16" s="333" t="e">
        <f t="shared" si="2"/>
        <v>#VALUE!</v>
      </c>
      <c r="J16" s="333" t="e">
        <f t="shared" si="2"/>
        <v>#VALUE!</v>
      </c>
      <c r="K16" s="333" t="e">
        <f t="shared" si="2"/>
        <v>#VALUE!</v>
      </c>
      <c r="L16" s="333" t="e">
        <f t="shared" si="2"/>
        <v>#VALUE!</v>
      </c>
      <c r="M16" s="333" t="e">
        <f t="shared" si="2"/>
        <v>#VALUE!</v>
      </c>
      <c r="N16" s="333" t="e">
        <f t="shared" si="2"/>
        <v>#VALUE!</v>
      </c>
      <c r="O16" s="333" t="e">
        <f t="shared" si="2"/>
        <v>#VALUE!</v>
      </c>
      <c r="P16" s="333" t="e">
        <f t="shared" si="2"/>
        <v>#VALUE!</v>
      </c>
      <c r="Q16" s="333" t="e">
        <f t="shared" si="2"/>
        <v>#VALUE!</v>
      </c>
      <c r="R16" s="333" t="e">
        <f t="shared" si="2"/>
        <v>#VALUE!</v>
      </c>
      <c r="S16" s="333" t="e">
        <f t="shared" si="2"/>
        <v>#VALUE!</v>
      </c>
      <c r="T16" s="333" t="e">
        <f t="shared" si="2"/>
        <v>#VALUE!</v>
      </c>
      <c r="U16" s="333" t="e">
        <f t="shared" si="2"/>
        <v>#VALUE!</v>
      </c>
      <c r="V16" s="333" t="e">
        <f t="shared" si="2"/>
        <v>#VALUE!</v>
      </c>
      <c r="W16" s="333" t="e">
        <f t="shared" si="2"/>
        <v>#VALUE!</v>
      </c>
      <c r="X16" s="333" t="e">
        <f t="shared" si="2"/>
        <v>#VALUE!</v>
      </c>
      <c r="Y16" s="333" t="e">
        <f t="shared" si="2"/>
        <v>#VALUE!</v>
      </c>
      <c r="Z16" s="333" t="e">
        <f t="shared" si="2"/>
        <v>#VALUE!</v>
      </c>
      <c r="AA16" s="333" t="e">
        <f t="shared" si="2"/>
        <v>#VALUE!</v>
      </c>
      <c r="AB16" s="333" t="e">
        <f t="shared" si="2"/>
        <v>#VALUE!</v>
      </c>
      <c r="AC16" s="333" t="e">
        <f t="shared" si="2"/>
        <v>#VALUE!</v>
      </c>
      <c r="AD16" s="333" t="e">
        <f t="shared" si="2"/>
        <v>#VALUE!</v>
      </c>
      <c r="AE16" s="333" t="e">
        <f t="shared" si="2"/>
        <v>#VALUE!</v>
      </c>
      <c r="AF16" s="333" t="e">
        <f t="shared" si="2"/>
        <v>#VALUE!</v>
      </c>
      <c r="AG16" s="333" t="e">
        <f t="shared" si="2"/>
        <v>#VALUE!</v>
      </c>
      <c r="AH16" s="333" t="e">
        <f t="shared" si="2"/>
        <v>#VALUE!</v>
      </c>
      <c r="AI16" s="333" t="e">
        <f t="shared" si="2"/>
        <v>#VALUE!</v>
      </c>
      <c r="AJ16" s="333" t="e">
        <f t="shared" si="2"/>
        <v>#VALUE!</v>
      </c>
      <c r="AK16" s="333" t="e">
        <f t="shared" si="2"/>
        <v>#VALUE!</v>
      </c>
      <c r="AL16" s="333" t="e">
        <f t="shared" si="2"/>
        <v>#VALUE!</v>
      </c>
      <c r="AM16" s="333" t="e">
        <f t="shared" si="2"/>
        <v>#VALUE!</v>
      </c>
      <c r="AN16" s="333" t="e">
        <f t="shared" si="2"/>
        <v>#VALUE!</v>
      </c>
      <c r="AO16" s="333" t="e">
        <f t="shared" si="2"/>
        <v>#VALUE!</v>
      </c>
      <c r="AP16" s="333" t="e">
        <f t="shared" si="2"/>
        <v>#VALUE!</v>
      </c>
      <c r="AQ16" s="333" t="e">
        <f t="shared" si="2"/>
        <v>#VALUE!</v>
      </c>
    </row>
    <row r="17" spans="1:43" ht="15">
      <c r="A17" s="75" t="s">
        <v>57</v>
      </c>
      <c r="B17" s="74"/>
      <c r="C17" s="77"/>
      <c r="D17" s="335"/>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row>
    <row r="18" spans="1:43" ht="15">
      <c r="A18" s="119" t="s">
        <v>56</v>
      </c>
      <c r="B18" s="74"/>
      <c r="C18" s="334" t="e">
        <f aca="true" t="shared" si="3" ref="C18:I18">C14</f>
        <v>#VALUE!</v>
      </c>
      <c r="D18" s="334" t="e">
        <f t="shared" si="3"/>
        <v>#VALUE!</v>
      </c>
      <c r="E18" s="334" t="e">
        <f t="shared" si="3"/>
        <v>#VALUE!</v>
      </c>
      <c r="F18" s="334" t="e">
        <f t="shared" si="3"/>
        <v>#VALUE!</v>
      </c>
      <c r="G18" s="334" t="e">
        <f t="shared" si="3"/>
        <v>#VALUE!</v>
      </c>
      <c r="H18" s="334" t="e">
        <f t="shared" si="3"/>
        <v>#VALUE!</v>
      </c>
      <c r="I18" s="334" t="e">
        <f t="shared" si="3"/>
        <v>#VALUE!</v>
      </c>
      <c r="J18" s="334" t="e">
        <f aca="true" t="shared" si="4" ref="J18:AQ18">J14</f>
        <v>#VALUE!</v>
      </c>
      <c r="K18" s="334" t="e">
        <f t="shared" si="4"/>
        <v>#VALUE!</v>
      </c>
      <c r="L18" s="334" t="e">
        <f t="shared" si="4"/>
        <v>#VALUE!</v>
      </c>
      <c r="M18" s="334" t="e">
        <f t="shared" si="4"/>
        <v>#VALUE!</v>
      </c>
      <c r="N18" s="334" t="e">
        <f t="shared" si="4"/>
        <v>#VALUE!</v>
      </c>
      <c r="O18" s="334" t="e">
        <f t="shared" si="4"/>
        <v>#VALUE!</v>
      </c>
      <c r="P18" s="334" t="e">
        <f t="shared" si="4"/>
        <v>#VALUE!</v>
      </c>
      <c r="Q18" s="334" t="e">
        <f t="shared" si="4"/>
        <v>#VALUE!</v>
      </c>
      <c r="R18" s="334" t="e">
        <f t="shared" si="4"/>
        <v>#VALUE!</v>
      </c>
      <c r="S18" s="334" t="e">
        <f t="shared" si="4"/>
        <v>#VALUE!</v>
      </c>
      <c r="T18" s="334" t="e">
        <f t="shared" si="4"/>
        <v>#VALUE!</v>
      </c>
      <c r="U18" s="334" t="e">
        <f t="shared" si="4"/>
        <v>#VALUE!</v>
      </c>
      <c r="V18" s="334" t="e">
        <f t="shared" si="4"/>
        <v>#VALUE!</v>
      </c>
      <c r="W18" s="334" t="e">
        <f t="shared" si="4"/>
        <v>#VALUE!</v>
      </c>
      <c r="X18" s="334" t="e">
        <f t="shared" si="4"/>
        <v>#VALUE!</v>
      </c>
      <c r="Y18" s="334" t="e">
        <f t="shared" si="4"/>
        <v>#VALUE!</v>
      </c>
      <c r="Z18" s="334" t="e">
        <f t="shared" si="4"/>
        <v>#VALUE!</v>
      </c>
      <c r="AA18" s="334" t="e">
        <f t="shared" si="4"/>
        <v>#VALUE!</v>
      </c>
      <c r="AB18" s="334" t="e">
        <f t="shared" si="4"/>
        <v>#VALUE!</v>
      </c>
      <c r="AC18" s="334" t="e">
        <f t="shared" si="4"/>
        <v>#VALUE!</v>
      </c>
      <c r="AD18" s="334" t="e">
        <f t="shared" si="4"/>
        <v>#VALUE!</v>
      </c>
      <c r="AE18" s="334" t="e">
        <f t="shared" si="4"/>
        <v>#VALUE!</v>
      </c>
      <c r="AF18" s="334" t="e">
        <f t="shared" si="4"/>
        <v>#VALUE!</v>
      </c>
      <c r="AG18" s="334" t="e">
        <f t="shared" si="4"/>
        <v>#VALUE!</v>
      </c>
      <c r="AH18" s="334" t="e">
        <f t="shared" si="4"/>
        <v>#VALUE!</v>
      </c>
      <c r="AI18" s="334" t="e">
        <f t="shared" si="4"/>
        <v>#VALUE!</v>
      </c>
      <c r="AJ18" s="334" t="e">
        <f t="shared" si="4"/>
        <v>#VALUE!</v>
      </c>
      <c r="AK18" s="334" t="e">
        <f t="shared" si="4"/>
        <v>#VALUE!</v>
      </c>
      <c r="AL18" s="334" t="e">
        <f t="shared" si="4"/>
        <v>#VALUE!</v>
      </c>
      <c r="AM18" s="334" t="e">
        <f t="shared" si="4"/>
        <v>#VALUE!</v>
      </c>
      <c r="AN18" s="334" t="e">
        <f t="shared" si="4"/>
        <v>#VALUE!</v>
      </c>
      <c r="AO18" s="334" t="e">
        <f t="shared" si="4"/>
        <v>#VALUE!</v>
      </c>
      <c r="AP18" s="334" t="e">
        <f t="shared" si="4"/>
        <v>#VALUE!</v>
      </c>
      <c r="AQ18" s="334" t="e">
        <f t="shared" si="4"/>
        <v>#VALUE!</v>
      </c>
    </row>
    <row r="19" spans="1:43" ht="15">
      <c r="A19" s="119" t="s">
        <v>36</v>
      </c>
      <c r="B19" s="74"/>
      <c r="C19" s="334" t="s">
        <v>327</v>
      </c>
      <c r="D19" s="334" t="s">
        <v>327</v>
      </c>
      <c r="E19" s="334" t="s">
        <v>327</v>
      </c>
      <c r="F19" s="334" t="e">
        <f>SUM(C15:F15)</f>
        <v>#VALUE!</v>
      </c>
      <c r="G19" s="334" t="e">
        <f>SUM(D15:G15)</f>
        <v>#VALUE!</v>
      </c>
      <c r="H19" s="334" t="e">
        <f>SUM(E15:H15)</f>
        <v>#VALUE!</v>
      </c>
      <c r="I19" s="334" t="e">
        <f>SUM(F15:I15)</f>
        <v>#VALUE!</v>
      </c>
      <c r="J19" s="334" t="e">
        <f>SUM(G15:J15)</f>
        <v>#VALUE!</v>
      </c>
      <c r="K19" s="334" t="e">
        <f aca="true" t="shared" si="5" ref="K19:AQ19">SUM(H15:K15)</f>
        <v>#VALUE!</v>
      </c>
      <c r="L19" s="334" t="e">
        <f t="shared" si="5"/>
        <v>#VALUE!</v>
      </c>
      <c r="M19" s="334" t="e">
        <f t="shared" si="5"/>
        <v>#VALUE!</v>
      </c>
      <c r="N19" s="334" t="e">
        <f t="shared" si="5"/>
        <v>#VALUE!</v>
      </c>
      <c r="O19" s="334" t="e">
        <f t="shared" si="5"/>
        <v>#VALUE!</v>
      </c>
      <c r="P19" s="334" t="e">
        <f t="shared" si="5"/>
        <v>#VALUE!</v>
      </c>
      <c r="Q19" s="334" t="e">
        <f t="shared" si="5"/>
        <v>#VALUE!</v>
      </c>
      <c r="R19" s="334" t="e">
        <f t="shared" si="5"/>
        <v>#VALUE!</v>
      </c>
      <c r="S19" s="334" t="e">
        <f t="shared" si="5"/>
        <v>#VALUE!</v>
      </c>
      <c r="T19" s="334" t="e">
        <f t="shared" si="5"/>
        <v>#VALUE!</v>
      </c>
      <c r="U19" s="334" t="e">
        <f t="shared" si="5"/>
        <v>#VALUE!</v>
      </c>
      <c r="V19" s="334" t="e">
        <f t="shared" si="5"/>
        <v>#VALUE!</v>
      </c>
      <c r="W19" s="334" t="e">
        <f t="shared" si="5"/>
        <v>#VALUE!</v>
      </c>
      <c r="X19" s="334" t="e">
        <f t="shared" si="5"/>
        <v>#VALUE!</v>
      </c>
      <c r="Y19" s="334" t="e">
        <f t="shared" si="5"/>
        <v>#VALUE!</v>
      </c>
      <c r="Z19" s="334" t="e">
        <f t="shared" si="5"/>
        <v>#VALUE!</v>
      </c>
      <c r="AA19" s="334" t="e">
        <f t="shared" si="5"/>
        <v>#VALUE!</v>
      </c>
      <c r="AB19" s="334" t="e">
        <f t="shared" si="5"/>
        <v>#VALUE!</v>
      </c>
      <c r="AC19" s="334" t="e">
        <f t="shared" si="5"/>
        <v>#VALUE!</v>
      </c>
      <c r="AD19" s="334" t="e">
        <f t="shared" si="5"/>
        <v>#VALUE!</v>
      </c>
      <c r="AE19" s="334" t="e">
        <f t="shared" si="5"/>
        <v>#VALUE!</v>
      </c>
      <c r="AF19" s="334" t="e">
        <f t="shared" si="5"/>
        <v>#VALUE!</v>
      </c>
      <c r="AG19" s="334" t="e">
        <f t="shared" si="5"/>
        <v>#VALUE!</v>
      </c>
      <c r="AH19" s="334" t="e">
        <f t="shared" si="5"/>
        <v>#VALUE!</v>
      </c>
      <c r="AI19" s="334" t="e">
        <f t="shared" si="5"/>
        <v>#VALUE!</v>
      </c>
      <c r="AJ19" s="334" t="e">
        <f t="shared" si="5"/>
        <v>#VALUE!</v>
      </c>
      <c r="AK19" s="334" t="e">
        <f t="shared" si="5"/>
        <v>#VALUE!</v>
      </c>
      <c r="AL19" s="334" t="e">
        <f t="shared" si="5"/>
        <v>#VALUE!</v>
      </c>
      <c r="AM19" s="334" t="e">
        <f t="shared" si="5"/>
        <v>#VALUE!</v>
      </c>
      <c r="AN19" s="334" t="e">
        <f t="shared" si="5"/>
        <v>#VALUE!</v>
      </c>
      <c r="AO19" s="334" t="e">
        <f t="shared" si="5"/>
        <v>#VALUE!</v>
      </c>
      <c r="AP19" s="334" t="e">
        <f t="shared" si="5"/>
        <v>#VALUE!</v>
      </c>
      <c r="AQ19" s="334" t="e">
        <f t="shared" si="5"/>
        <v>#VALUE!</v>
      </c>
    </row>
    <row r="20" spans="1:43" ht="15">
      <c r="A20" s="119" t="s">
        <v>37</v>
      </c>
      <c r="B20" s="74"/>
      <c r="C20" s="334" t="s">
        <v>327</v>
      </c>
      <c r="D20" s="334" t="s">
        <v>327</v>
      </c>
      <c r="E20" s="334" t="s">
        <v>327</v>
      </c>
      <c r="F20" s="334" t="e">
        <f>SUM(C16:F16)</f>
        <v>#VALUE!</v>
      </c>
      <c r="G20" s="334" t="e">
        <f>SUM(D16:G16)</f>
        <v>#VALUE!</v>
      </c>
      <c r="H20" s="334" t="e">
        <f aca="true" t="shared" si="6" ref="H20:AQ20">SUM(E16:H16)</f>
        <v>#VALUE!</v>
      </c>
      <c r="I20" s="334" t="e">
        <f>SUM(F16:I16)</f>
        <v>#VALUE!</v>
      </c>
      <c r="J20" s="334" t="e">
        <f t="shared" si="6"/>
        <v>#VALUE!</v>
      </c>
      <c r="K20" s="334" t="e">
        <f t="shared" si="6"/>
        <v>#VALUE!</v>
      </c>
      <c r="L20" s="334" t="e">
        <f t="shared" si="6"/>
        <v>#VALUE!</v>
      </c>
      <c r="M20" s="334" t="e">
        <f t="shared" si="6"/>
        <v>#VALUE!</v>
      </c>
      <c r="N20" s="334" t="e">
        <f t="shared" si="6"/>
        <v>#VALUE!</v>
      </c>
      <c r="O20" s="334" t="e">
        <f t="shared" si="6"/>
        <v>#VALUE!</v>
      </c>
      <c r="P20" s="334" t="e">
        <f t="shared" si="6"/>
        <v>#VALUE!</v>
      </c>
      <c r="Q20" s="334" t="e">
        <f t="shared" si="6"/>
        <v>#VALUE!</v>
      </c>
      <c r="R20" s="334" t="e">
        <f t="shared" si="6"/>
        <v>#VALUE!</v>
      </c>
      <c r="S20" s="334" t="e">
        <f t="shared" si="6"/>
        <v>#VALUE!</v>
      </c>
      <c r="T20" s="334" t="e">
        <f t="shared" si="6"/>
        <v>#VALUE!</v>
      </c>
      <c r="U20" s="334" t="e">
        <f t="shared" si="6"/>
        <v>#VALUE!</v>
      </c>
      <c r="V20" s="334" t="e">
        <f t="shared" si="6"/>
        <v>#VALUE!</v>
      </c>
      <c r="W20" s="334" t="e">
        <f t="shared" si="6"/>
        <v>#VALUE!</v>
      </c>
      <c r="X20" s="334" t="e">
        <f t="shared" si="6"/>
        <v>#VALUE!</v>
      </c>
      <c r="Y20" s="334" t="e">
        <f t="shared" si="6"/>
        <v>#VALUE!</v>
      </c>
      <c r="Z20" s="334" t="e">
        <f t="shared" si="6"/>
        <v>#VALUE!</v>
      </c>
      <c r="AA20" s="334" t="e">
        <f t="shared" si="6"/>
        <v>#VALUE!</v>
      </c>
      <c r="AB20" s="334" t="e">
        <f t="shared" si="6"/>
        <v>#VALUE!</v>
      </c>
      <c r="AC20" s="334" t="e">
        <f t="shared" si="6"/>
        <v>#VALUE!</v>
      </c>
      <c r="AD20" s="334" t="e">
        <f>SUM(AA16:AD16)</f>
        <v>#VALUE!</v>
      </c>
      <c r="AE20" s="334" t="e">
        <f t="shared" si="6"/>
        <v>#VALUE!</v>
      </c>
      <c r="AF20" s="334" t="e">
        <f t="shared" si="6"/>
        <v>#VALUE!</v>
      </c>
      <c r="AG20" s="334" t="e">
        <f t="shared" si="6"/>
        <v>#VALUE!</v>
      </c>
      <c r="AH20" s="334" t="e">
        <f t="shared" si="6"/>
        <v>#VALUE!</v>
      </c>
      <c r="AI20" s="334" t="e">
        <f t="shared" si="6"/>
        <v>#VALUE!</v>
      </c>
      <c r="AJ20" s="334" t="e">
        <f t="shared" si="6"/>
        <v>#VALUE!</v>
      </c>
      <c r="AK20" s="334" t="e">
        <f t="shared" si="6"/>
        <v>#VALUE!</v>
      </c>
      <c r="AL20" s="334" t="e">
        <f t="shared" si="6"/>
        <v>#VALUE!</v>
      </c>
      <c r="AM20" s="334" t="e">
        <f t="shared" si="6"/>
        <v>#VALUE!</v>
      </c>
      <c r="AN20" s="334" t="e">
        <f t="shared" si="6"/>
        <v>#VALUE!</v>
      </c>
      <c r="AO20" s="334" t="e">
        <f t="shared" si="6"/>
        <v>#VALUE!</v>
      </c>
      <c r="AP20" s="334" t="e">
        <f t="shared" si="6"/>
        <v>#VALUE!</v>
      </c>
      <c r="AQ20" s="334" t="e">
        <f t="shared" si="6"/>
        <v>#VALUE!</v>
      </c>
    </row>
    <row r="21" spans="1:43" ht="15">
      <c r="A21" s="78"/>
      <c r="B21" s="74"/>
      <c r="C21" s="77"/>
      <c r="D21" s="77"/>
      <c r="E21" s="77"/>
      <c r="F21" s="77"/>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row>
    <row r="22" spans="1:43" ht="15.75" thickBot="1">
      <c r="A22" s="75" t="s">
        <v>59</v>
      </c>
      <c r="B22" s="74"/>
      <c r="C22" s="113" t="s">
        <v>34</v>
      </c>
      <c r="D22" s="335"/>
      <c r="E22" s="77"/>
      <c r="F22" s="77"/>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25" t="s">
        <v>46</v>
      </c>
      <c r="AE22" s="332" t="s">
        <v>329</v>
      </c>
      <c r="AF22" s="111"/>
      <c r="AG22" s="111"/>
      <c r="AH22" s="111"/>
      <c r="AI22" s="111"/>
      <c r="AJ22" s="111"/>
      <c r="AK22" s="111"/>
      <c r="AL22" s="111"/>
      <c r="AM22" s="111"/>
      <c r="AN22" s="111"/>
      <c r="AO22" s="111"/>
      <c r="AP22" s="111"/>
      <c r="AQ22" s="111"/>
    </row>
    <row r="23" spans="1:43" ht="15.75" thickBot="1">
      <c r="A23" s="75" t="s">
        <v>51</v>
      </c>
      <c r="C23" s="331" t="s">
        <v>327</v>
      </c>
      <c r="D23" s="331" t="s">
        <v>327</v>
      </c>
      <c r="E23" s="331" t="s">
        <v>327</v>
      </c>
      <c r="F23" s="331" t="s">
        <v>327</v>
      </c>
      <c r="G23" s="331" t="s">
        <v>327</v>
      </c>
      <c r="H23" s="330" t="s">
        <v>330</v>
      </c>
      <c r="I23" s="330" t="s">
        <v>330</v>
      </c>
      <c r="J23" s="330" t="s">
        <v>330</v>
      </c>
      <c r="K23" s="330" t="s">
        <v>330</v>
      </c>
      <c r="L23" s="330" t="s">
        <v>330</v>
      </c>
      <c r="M23" s="330" t="s">
        <v>330</v>
      </c>
      <c r="N23" s="330" t="s">
        <v>330</v>
      </c>
      <c r="O23" s="330" t="s">
        <v>330</v>
      </c>
      <c r="P23" s="330" t="s">
        <v>330</v>
      </c>
      <c r="Q23" s="330" t="s">
        <v>330</v>
      </c>
      <c r="R23" s="330" t="s">
        <v>330</v>
      </c>
      <c r="S23" s="330" t="s">
        <v>330</v>
      </c>
      <c r="T23" s="330" t="s">
        <v>330</v>
      </c>
      <c r="U23" s="330" t="s">
        <v>330</v>
      </c>
      <c r="V23" s="330" t="s">
        <v>330</v>
      </c>
      <c r="W23" s="330" t="s">
        <v>330</v>
      </c>
      <c r="X23" s="331" t="s">
        <v>327</v>
      </c>
      <c r="Y23" s="331" t="s">
        <v>327</v>
      </c>
      <c r="Z23" s="331" t="s">
        <v>327</v>
      </c>
      <c r="AA23" s="331" t="s">
        <v>327</v>
      </c>
      <c r="AB23" s="331" t="s">
        <v>327</v>
      </c>
      <c r="AC23" s="331" t="s">
        <v>327</v>
      </c>
      <c r="AD23" s="330" t="s">
        <v>330</v>
      </c>
      <c r="AE23" s="330" t="s">
        <v>330</v>
      </c>
      <c r="AF23" s="330" t="s">
        <v>330</v>
      </c>
      <c r="AG23" s="330" t="s">
        <v>330</v>
      </c>
      <c r="AH23" s="330" t="s">
        <v>330</v>
      </c>
      <c r="AI23" s="330" t="s">
        <v>330</v>
      </c>
      <c r="AJ23" s="330" t="s">
        <v>330</v>
      </c>
      <c r="AK23" s="330" t="s">
        <v>330</v>
      </c>
      <c r="AL23" s="330" t="s">
        <v>330</v>
      </c>
      <c r="AM23" s="330" t="s">
        <v>330</v>
      </c>
      <c r="AN23" s="330" t="s">
        <v>330</v>
      </c>
      <c r="AO23" s="330" t="s">
        <v>330</v>
      </c>
      <c r="AP23" s="330" t="s">
        <v>330</v>
      </c>
      <c r="AQ23" s="330" t="s">
        <v>330</v>
      </c>
    </row>
    <row r="24" spans="1:43" ht="15.75" thickBot="1">
      <c r="A24" s="75" t="s">
        <v>54</v>
      </c>
      <c r="C24" s="331" t="s">
        <v>327</v>
      </c>
      <c r="D24" s="331" t="s">
        <v>327</v>
      </c>
      <c r="E24" s="331" t="s">
        <v>327</v>
      </c>
      <c r="F24" s="331" t="s">
        <v>327</v>
      </c>
      <c r="G24" s="331" t="s">
        <v>327</v>
      </c>
      <c r="H24" s="331" t="s">
        <v>327</v>
      </c>
      <c r="I24" s="331" t="s">
        <v>327</v>
      </c>
      <c r="J24" s="331" t="s">
        <v>327</v>
      </c>
      <c r="K24" s="331" t="s">
        <v>327</v>
      </c>
      <c r="L24" s="331" t="s">
        <v>327</v>
      </c>
      <c r="M24" s="331" t="s">
        <v>327</v>
      </c>
      <c r="N24" s="331" t="s">
        <v>327</v>
      </c>
      <c r="O24" s="331" t="s">
        <v>327</v>
      </c>
      <c r="P24" s="331" t="s">
        <v>327</v>
      </c>
      <c r="Q24" s="331" t="s">
        <v>327</v>
      </c>
      <c r="R24" s="331" t="s">
        <v>327</v>
      </c>
      <c r="S24" s="331" t="s">
        <v>327</v>
      </c>
      <c r="T24" s="331" t="s">
        <v>327</v>
      </c>
      <c r="U24" s="331" t="s">
        <v>327</v>
      </c>
      <c r="V24" s="331" t="s">
        <v>327</v>
      </c>
      <c r="W24" s="331" t="s">
        <v>327</v>
      </c>
      <c r="X24" s="331" t="s">
        <v>327</v>
      </c>
      <c r="Y24" s="331" t="s">
        <v>327</v>
      </c>
      <c r="Z24" s="331" t="s">
        <v>327</v>
      </c>
      <c r="AA24" s="331" t="s">
        <v>327</v>
      </c>
      <c r="AB24" s="331" t="s">
        <v>327</v>
      </c>
      <c r="AC24" s="331" t="s">
        <v>327</v>
      </c>
      <c r="AD24" s="330" t="s">
        <v>330</v>
      </c>
      <c r="AE24" s="330" t="s">
        <v>330</v>
      </c>
      <c r="AF24" s="330" t="s">
        <v>330</v>
      </c>
      <c r="AG24" s="330" t="s">
        <v>330</v>
      </c>
      <c r="AH24" s="330" t="s">
        <v>330</v>
      </c>
      <c r="AI24" s="330" t="s">
        <v>330</v>
      </c>
      <c r="AJ24" s="330" t="s">
        <v>330</v>
      </c>
      <c r="AK24" s="330" t="s">
        <v>330</v>
      </c>
      <c r="AL24" s="330" t="s">
        <v>330</v>
      </c>
      <c r="AM24" s="330" t="s">
        <v>330</v>
      </c>
      <c r="AN24" s="330" t="s">
        <v>330</v>
      </c>
      <c r="AO24" s="330" t="s">
        <v>330</v>
      </c>
      <c r="AP24" s="330" t="s">
        <v>330</v>
      </c>
      <c r="AQ24" s="330" t="s">
        <v>330</v>
      </c>
    </row>
    <row r="25" spans="1:43" ht="15.75" thickBot="1">
      <c r="A25" s="75" t="s">
        <v>55</v>
      </c>
      <c r="C25" s="331" t="s">
        <v>327</v>
      </c>
      <c r="D25" s="331" t="s">
        <v>327</v>
      </c>
      <c r="E25" s="331" t="s">
        <v>327</v>
      </c>
      <c r="F25" s="331" t="s">
        <v>327</v>
      </c>
      <c r="G25" s="331" t="s">
        <v>327</v>
      </c>
      <c r="H25" s="330" t="s">
        <v>330</v>
      </c>
      <c r="I25" s="330" t="s">
        <v>330</v>
      </c>
      <c r="J25" s="330" t="s">
        <v>330</v>
      </c>
      <c r="K25" s="330" t="s">
        <v>330</v>
      </c>
      <c r="L25" s="330" t="s">
        <v>330</v>
      </c>
      <c r="M25" s="330" t="s">
        <v>330</v>
      </c>
      <c r="N25" s="330" t="s">
        <v>330</v>
      </c>
      <c r="O25" s="330" t="s">
        <v>330</v>
      </c>
      <c r="P25" s="330" t="s">
        <v>330</v>
      </c>
      <c r="Q25" s="330" t="s">
        <v>330</v>
      </c>
      <c r="R25" s="330" t="s">
        <v>330</v>
      </c>
      <c r="S25" s="330" t="s">
        <v>330</v>
      </c>
      <c r="T25" s="330" t="s">
        <v>330</v>
      </c>
      <c r="U25" s="330" t="s">
        <v>330</v>
      </c>
      <c r="V25" s="330" t="s">
        <v>330</v>
      </c>
      <c r="W25" s="330" t="s">
        <v>330</v>
      </c>
      <c r="X25" s="330" t="s">
        <v>330</v>
      </c>
      <c r="Y25" s="330" t="s">
        <v>330</v>
      </c>
      <c r="Z25" s="330" t="s">
        <v>330</v>
      </c>
      <c r="AA25" s="330" t="s">
        <v>330</v>
      </c>
      <c r="AB25" s="330" t="s">
        <v>330</v>
      </c>
      <c r="AC25" s="330" t="s">
        <v>330</v>
      </c>
      <c r="AD25" s="330" t="s">
        <v>330</v>
      </c>
      <c r="AE25" s="330" t="s">
        <v>330</v>
      </c>
      <c r="AF25" s="330" t="s">
        <v>330</v>
      </c>
      <c r="AG25" s="330" t="s">
        <v>330</v>
      </c>
      <c r="AH25" s="330" t="s">
        <v>330</v>
      </c>
      <c r="AI25" s="330" t="s">
        <v>330</v>
      </c>
      <c r="AJ25" s="330" t="s">
        <v>330</v>
      </c>
      <c r="AK25" s="330" t="s">
        <v>330</v>
      </c>
      <c r="AL25" s="330" t="s">
        <v>330</v>
      </c>
      <c r="AM25" s="330" t="s">
        <v>330</v>
      </c>
      <c r="AN25" s="330" t="s">
        <v>330</v>
      </c>
      <c r="AO25" s="330" t="s">
        <v>330</v>
      </c>
      <c r="AP25" s="330" t="s">
        <v>330</v>
      </c>
      <c r="AQ25" s="330" t="s">
        <v>330</v>
      </c>
    </row>
    <row r="26" ht="15">
      <c r="AQ26" s="83"/>
    </row>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BA38"/>
  <sheetViews>
    <sheetView zoomScale="85" zoomScaleNormal="85" zoomScalePageLayoutView="0" workbookViewId="0" topLeftCell="A1">
      <pane xSplit="2" ySplit="3" topLeftCell="AM4" activePane="bottomRight" state="frozen"/>
      <selection pane="topLeft" activeCell="A1" sqref="A1"/>
      <selection pane="topRight" activeCell="C1" sqref="C1"/>
      <selection pane="bottomLeft" activeCell="A4" sqref="A4"/>
      <selection pane="bottomRight" activeCell="AN6" sqref="AN6"/>
    </sheetView>
  </sheetViews>
  <sheetFormatPr defaultColWidth="12.7109375" defaultRowHeight="12"/>
  <cols>
    <col min="1" max="1" width="28.57421875" style="84" customWidth="1"/>
    <col min="2" max="2" width="4.28125" style="84" customWidth="1"/>
    <col min="3" max="16384" width="12.7109375" style="84" customWidth="1"/>
  </cols>
  <sheetData>
    <row r="1" spans="1:12" s="87" customFormat="1" ht="23.25">
      <c r="A1" s="110" t="s">
        <v>308</v>
      </c>
      <c r="B1" s="86"/>
      <c r="C1" s="86"/>
      <c r="D1" s="86"/>
      <c r="E1" s="86"/>
      <c r="F1" s="86"/>
      <c r="G1" s="86"/>
      <c r="H1" s="86"/>
      <c r="I1" s="86"/>
      <c r="L1" s="87" t="s">
        <v>9</v>
      </c>
    </row>
    <row r="2" spans="1:31" s="127" customFormat="1" ht="12.75">
      <c r="A2" s="115"/>
      <c r="C2" s="131" t="s">
        <v>34</v>
      </c>
      <c r="D2" s="339" t="s">
        <v>336</v>
      </c>
      <c r="E2" s="128"/>
      <c r="F2" s="128"/>
      <c r="G2" s="128"/>
      <c r="H2" s="128"/>
      <c r="I2" s="128"/>
      <c r="J2" s="128"/>
      <c r="AD2" s="132" t="s">
        <v>46</v>
      </c>
      <c r="AE2" s="151"/>
    </row>
    <row r="3" spans="1:43" s="127" customFormat="1" ht="12">
      <c r="A3" s="115"/>
      <c r="C3" s="128">
        <v>38047</v>
      </c>
      <c r="D3" s="128">
        <v>38139</v>
      </c>
      <c r="E3" s="128">
        <v>38231</v>
      </c>
      <c r="F3" s="128">
        <v>38322</v>
      </c>
      <c r="G3" s="128">
        <v>38412</v>
      </c>
      <c r="H3" s="128">
        <v>38504</v>
      </c>
      <c r="I3" s="128">
        <v>38596</v>
      </c>
      <c r="J3" s="128">
        <v>38687</v>
      </c>
      <c r="K3" s="128">
        <v>38777</v>
      </c>
      <c r="L3" s="128">
        <v>38869</v>
      </c>
      <c r="M3" s="128">
        <v>38961</v>
      </c>
      <c r="N3" s="128">
        <v>39052</v>
      </c>
      <c r="O3" s="128">
        <v>39142</v>
      </c>
      <c r="P3" s="128">
        <v>39234</v>
      </c>
      <c r="Q3" s="128">
        <v>39326</v>
      </c>
      <c r="R3" s="128">
        <v>39417</v>
      </c>
      <c r="S3" s="128">
        <v>39508</v>
      </c>
      <c r="T3" s="128">
        <v>39600</v>
      </c>
      <c r="U3" s="128">
        <v>39692</v>
      </c>
      <c r="V3" s="128">
        <v>39783</v>
      </c>
      <c r="W3" s="128">
        <v>39873</v>
      </c>
      <c r="X3" s="128">
        <v>39965</v>
      </c>
      <c r="Y3" s="128">
        <v>40057</v>
      </c>
      <c r="Z3" s="128">
        <v>40148</v>
      </c>
      <c r="AA3" s="128">
        <v>40238</v>
      </c>
      <c r="AB3" s="128">
        <v>40330</v>
      </c>
      <c r="AC3" s="128">
        <v>40422</v>
      </c>
      <c r="AD3" s="128">
        <v>40513</v>
      </c>
      <c r="AE3" s="128">
        <v>40603</v>
      </c>
      <c r="AF3" s="128">
        <v>40695</v>
      </c>
      <c r="AG3" s="128">
        <v>40787</v>
      </c>
      <c r="AH3" s="128">
        <v>40878</v>
      </c>
      <c r="AI3" s="128">
        <v>40969</v>
      </c>
      <c r="AJ3" s="128">
        <v>41061</v>
      </c>
      <c r="AK3" s="128">
        <v>41153</v>
      </c>
      <c r="AL3" s="128">
        <v>41244</v>
      </c>
      <c r="AM3" s="128">
        <v>41334</v>
      </c>
      <c r="AN3" s="128">
        <v>41426</v>
      </c>
      <c r="AO3" s="128">
        <v>41518</v>
      </c>
      <c r="AP3" s="128">
        <v>41609</v>
      </c>
      <c r="AQ3" s="128">
        <v>41699</v>
      </c>
    </row>
    <row r="4" spans="1:2" ht="15">
      <c r="A4" s="115" t="s">
        <v>35</v>
      </c>
      <c r="B4" s="263"/>
    </row>
    <row r="5" spans="1:53" ht="15.75" thickBot="1">
      <c r="A5" s="115" t="s">
        <v>60</v>
      </c>
      <c r="B5" s="263"/>
      <c r="AS5" s="264"/>
      <c r="AT5" s="264"/>
      <c r="AU5" s="264"/>
      <c r="AV5" s="264"/>
      <c r="AW5" s="264"/>
      <c r="AX5" s="264"/>
      <c r="AY5" s="264"/>
      <c r="AZ5" s="264"/>
      <c r="BA5" s="264"/>
    </row>
    <row r="6" spans="1:53" ht="15.75" thickBot="1">
      <c r="A6" s="161" t="s">
        <v>61</v>
      </c>
      <c r="C6" s="331" t="s">
        <v>327</v>
      </c>
      <c r="D6" s="331" t="s">
        <v>327</v>
      </c>
      <c r="E6" s="331" t="s">
        <v>327</v>
      </c>
      <c r="F6" s="331" t="s">
        <v>327</v>
      </c>
      <c r="G6" s="331" t="s">
        <v>327</v>
      </c>
      <c r="H6" s="331" t="s">
        <v>327</v>
      </c>
      <c r="I6" s="331" t="s">
        <v>327</v>
      </c>
      <c r="J6" s="331" t="s">
        <v>327</v>
      </c>
      <c r="K6" s="329" t="s">
        <v>330</v>
      </c>
      <c r="L6" s="329" t="s">
        <v>330</v>
      </c>
      <c r="M6" s="329" t="s">
        <v>330</v>
      </c>
      <c r="N6" s="329" t="s">
        <v>330</v>
      </c>
      <c r="O6" s="329" t="s">
        <v>330</v>
      </c>
      <c r="P6" s="329" t="s">
        <v>330</v>
      </c>
      <c r="Q6" s="329" t="s">
        <v>330</v>
      </c>
      <c r="R6" s="329" t="s">
        <v>330</v>
      </c>
      <c r="S6" s="329" t="s">
        <v>330</v>
      </c>
      <c r="T6" s="329" t="s">
        <v>330</v>
      </c>
      <c r="U6" s="329" t="s">
        <v>330</v>
      </c>
      <c r="V6" s="329" t="s">
        <v>330</v>
      </c>
      <c r="W6" s="329" t="s">
        <v>330</v>
      </c>
      <c r="X6" s="329" t="s">
        <v>330</v>
      </c>
      <c r="Y6" s="329" t="s">
        <v>330</v>
      </c>
      <c r="Z6" s="329" t="s">
        <v>330</v>
      </c>
      <c r="AA6" s="342" t="s">
        <v>330</v>
      </c>
      <c r="AB6" s="342" t="s">
        <v>330</v>
      </c>
      <c r="AC6" s="342" t="s">
        <v>330</v>
      </c>
      <c r="AD6" s="342" t="s">
        <v>330</v>
      </c>
      <c r="AE6" s="342" t="s">
        <v>330</v>
      </c>
      <c r="AF6" s="342" t="s">
        <v>330</v>
      </c>
      <c r="AG6" s="342" t="s">
        <v>330</v>
      </c>
      <c r="AH6" s="342" t="s">
        <v>330</v>
      </c>
      <c r="AI6" s="342" t="s">
        <v>330</v>
      </c>
      <c r="AJ6" s="342" t="s">
        <v>330</v>
      </c>
      <c r="AK6" s="342" t="s">
        <v>330</v>
      </c>
      <c r="AL6" s="342" t="s">
        <v>330</v>
      </c>
      <c r="AM6" s="342" t="s">
        <v>330</v>
      </c>
      <c r="AN6" s="298" t="e">
        <f>AM6*(1+(($AQ$6/$AM$6)^(1/4)-1))</f>
        <v>#VALUE!</v>
      </c>
      <c r="AO6" s="298" t="e">
        <f>AN6*(1+(($AQ$6/$AM$6)^(1/4)-1))</f>
        <v>#VALUE!</v>
      </c>
      <c r="AP6" s="298" t="e">
        <f>AO6*(1+(($AQ$6/$AM$6)^(1/4)-1))</f>
        <v>#VALUE!</v>
      </c>
      <c r="AQ6" s="298" t="e">
        <f>AM6*(1-opt_OCP1decline)</f>
        <v>#VALUE!</v>
      </c>
      <c r="AR6" s="335" t="s">
        <v>226</v>
      </c>
      <c r="AS6" s="265"/>
      <c r="AT6" s="265"/>
      <c r="AU6" s="266"/>
      <c r="AV6" s="266"/>
      <c r="AW6" s="266"/>
      <c r="AX6" s="266"/>
      <c r="AY6" s="266"/>
      <c r="AZ6" s="267"/>
      <c r="BA6" s="267"/>
    </row>
    <row r="7" spans="1:44" ht="15.75" thickBot="1">
      <c r="A7" s="161" t="s">
        <v>52</v>
      </c>
      <c r="C7" s="331" t="s">
        <v>327</v>
      </c>
      <c r="D7" s="331" t="s">
        <v>327</v>
      </c>
      <c r="E7" s="331" t="s">
        <v>327</v>
      </c>
      <c r="F7" s="331" t="s">
        <v>327</v>
      </c>
      <c r="G7" s="331" t="s">
        <v>327</v>
      </c>
      <c r="H7" s="331" t="s">
        <v>327</v>
      </c>
      <c r="I7" s="331" t="s">
        <v>327</v>
      </c>
      <c r="J7" s="331" t="s">
        <v>327</v>
      </c>
      <c r="K7" s="329" t="s">
        <v>330</v>
      </c>
      <c r="L7" s="329" t="s">
        <v>330</v>
      </c>
      <c r="M7" s="329" t="s">
        <v>330</v>
      </c>
      <c r="N7" s="329" t="s">
        <v>330</v>
      </c>
      <c r="O7" s="329" t="s">
        <v>330</v>
      </c>
      <c r="P7" s="329" t="s">
        <v>330</v>
      </c>
      <c r="Q7" s="329" t="s">
        <v>330</v>
      </c>
      <c r="R7" s="329" t="s">
        <v>330</v>
      </c>
      <c r="S7" s="329" t="s">
        <v>330</v>
      </c>
      <c r="T7" s="329" t="s">
        <v>330</v>
      </c>
      <c r="U7" s="329" t="s">
        <v>330</v>
      </c>
      <c r="V7" s="329" t="s">
        <v>330</v>
      </c>
      <c r="W7" s="329" t="s">
        <v>330</v>
      </c>
      <c r="X7" s="329" t="s">
        <v>330</v>
      </c>
      <c r="Y7" s="329" t="s">
        <v>330</v>
      </c>
      <c r="Z7" s="331" t="s">
        <v>327</v>
      </c>
      <c r="AA7" s="331" t="s">
        <v>327</v>
      </c>
      <c r="AB7" s="331" t="s">
        <v>327</v>
      </c>
      <c r="AC7" s="331" t="s">
        <v>327</v>
      </c>
      <c r="AD7" s="331" t="s">
        <v>327</v>
      </c>
      <c r="AE7" s="331" t="s">
        <v>327</v>
      </c>
      <c r="AF7" s="331" t="s">
        <v>327</v>
      </c>
      <c r="AG7" s="331" t="s">
        <v>327</v>
      </c>
      <c r="AH7" s="331" t="s">
        <v>327</v>
      </c>
      <c r="AI7" s="331" t="s">
        <v>327</v>
      </c>
      <c r="AJ7" s="331" t="s">
        <v>327</v>
      </c>
      <c r="AK7" s="331" t="s">
        <v>327</v>
      </c>
      <c r="AL7" s="331" t="s">
        <v>327</v>
      </c>
      <c r="AM7" s="331" t="s">
        <v>327</v>
      </c>
      <c r="AN7" s="331" t="s">
        <v>327</v>
      </c>
      <c r="AO7" s="331" t="s">
        <v>327</v>
      </c>
      <c r="AP7" s="331" t="s">
        <v>327</v>
      </c>
      <c r="AQ7" s="331" t="s">
        <v>327</v>
      </c>
      <c r="AR7" s="289"/>
    </row>
    <row r="8" spans="1:44" ht="15.75" thickBot="1">
      <c r="A8" s="161" t="s">
        <v>71</v>
      </c>
      <c r="C8" s="331" t="s">
        <v>327</v>
      </c>
      <c r="D8" s="331" t="s">
        <v>327</v>
      </c>
      <c r="E8" s="331" t="s">
        <v>327</v>
      </c>
      <c r="F8" s="331" t="s">
        <v>327</v>
      </c>
      <c r="G8" s="331" t="s">
        <v>327</v>
      </c>
      <c r="H8" s="331" t="s">
        <v>327</v>
      </c>
      <c r="I8" s="331" t="s">
        <v>327</v>
      </c>
      <c r="J8" s="331" t="s">
        <v>327</v>
      </c>
      <c r="K8" s="329" t="s">
        <v>330</v>
      </c>
      <c r="L8" s="329" t="s">
        <v>330</v>
      </c>
      <c r="M8" s="329" t="s">
        <v>330</v>
      </c>
      <c r="N8" s="329" t="s">
        <v>330</v>
      </c>
      <c r="O8" s="329" t="s">
        <v>330</v>
      </c>
      <c r="P8" s="329" t="s">
        <v>330</v>
      </c>
      <c r="Q8" s="329" t="s">
        <v>330</v>
      </c>
      <c r="R8" s="329" t="s">
        <v>330</v>
      </c>
      <c r="S8" s="329" t="s">
        <v>330</v>
      </c>
      <c r="T8" s="329" t="s">
        <v>330</v>
      </c>
      <c r="U8" s="329" t="s">
        <v>330</v>
      </c>
      <c r="V8" s="329" t="s">
        <v>330</v>
      </c>
      <c r="W8" s="329" t="s">
        <v>330</v>
      </c>
      <c r="X8" s="329" t="s">
        <v>330</v>
      </c>
      <c r="Y8" s="329" t="s">
        <v>330</v>
      </c>
      <c r="Z8" s="331" t="s">
        <v>327</v>
      </c>
      <c r="AA8" s="331" t="s">
        <v>327</v>
      </c>
      <c r="AB8" s="331" t="s">
        <v>327</v>
      </c>
      <c r="AC8" s="331" t="s">
        <v>327</v>
      </c>
      <c r="AD8" s="331" t="s">
        <v>327</v>
      </c>
      <c r="AE8" s="331" t="s">
        <v>327</v>
      </c>
      <c r="AF8" s="331" t="s">
        <v>327</v>
      </c>
      <c r="AG8" s="331" t="s">
        <v>327</v>
      </c>
      <c r="AH8" s="331" t="s">
        <v>327</v>
      </c>
      <c r="AI8" s="331" t="s">
        <v>327</v>
      </c>
      <c r="AJ8" s="331" t="s">
        <v>327</v>
      </c>
      <c r="AK8" s="331" t="s">
        <v>327</v>
      </c>
      <c r="AL8" s="331" t="s">
        <v>327</v>
      </c>
      <c r="AM8" s="331" t="s">
        <v>327</v>
      </c>
      <c r="AN8" s="331" t="s">
        <v>327</v>
      </c>
      <c r="AO8" s="331" t="s">
        <v>327</v>
      </c>
      <c r="AP8" s="331" t="s">
        <v>327</v>
      </c>
      <c r="AQ8" s="331" t="s">
        <v>327</v>
      </c>
      <c r="AR8" s="289"/>
    </row>
    <row r="9" spans="1:44" s="87" customFormat="1" ht="15.75" thickBot="1">
      <c r="A9" s="126" t="s">
        <v>62</v>
      </c>
      <c r="AR9" s="289"/>
    </row>
    <row r="10" spans="1:44" ht="15.75" thickBot="1">
      <c r="A10" s="161" t="s">
        <v>61</v>
      </c>
      <c r="C10" s="329" t="s">
        <v>330</v>
      </c>
      <c r="D10" s="329" t="s">
        <v>330</v>
      </c>
      <c r="E10" s="329" t="s">
        <v>330</v>
      </c>
      <c r="F10" s="329" t="s">
        <v>330</v>
      </c>
      <c r="G10" s="329" t="s">
        <v>330</v>
      </c>
      <c r="H10" s="329" t="s">
        <v>330</v>
      </c>
      <c r="I10" s="329" t="s">
        <v>330</v>
      </c>
      <c r="J10" s="329" t="s">
        <v>330</v>
      </c>
      <c r="K10" s="329" t="s">
        <v>330</v>
      </c>
      <c r="L10" s="329" t="s">
        <v>330</v>
      </c>
      <c r="M10" s="329" t="s">
        <v>330</v>
      </c>
      <c r="N10" s="329" t="s">
        <v>330</v>
      </c>
      <c r="O10" s="329" t="s">
        <v>330</v>
      </c>
      <c r="P10" s="329" t="s">
        <v>330</v>
      </c>
      <c r="Q10" s="329" t="s">
        <v>330</v>
      </c>
      <c r="R10" s="329" t="s">
        <v>330</v>
      </c>
      <c r="S10" s="329" t="s">
        <v>330</v>
      </c>
      <c r="T10" s="329" t="s">
        <v>330</v>
      </c>
      <c r="U10" s="329" t="s">
        <v>330</v>
      </c>
      <c r="V10" s="329" t="s">
        <v>330</v>
      </c>
      <c r="W10" s="329" t="s">
        <v>330</v>
      </c>
      <c r="X10" s="329" t="s">
        <v>330</v>
      </c>
      <c r="Y10" s="329" t="s">
        <v>330</v>
      </c>
      <c r="Z10" s="342" t="s">
        <v>330</v>
      </c>
      <c r="AA10" s="342" t="s">
        <v>330</v>
      </c>
      <c r="AB10" s="342" t="s">
        <v>330</v>
      </c>
      <c r="AC10" s="342" t="s">
        <v>330</v>
      </c>
      <c r="AD10" s="342" t="s">
        <v>330</v>
      </c>
      <c r="AE10" s="342" t="s">
        <v>330</v>
      </c>
      <c r="AF10" s="342" t="s">
        <v>330</v>
      </c>
      <c r="AG10" s="342" t="s">
        <v>330</v>
      </c>
      <c r="AH10" s="342" t="s">
        <v>330</v>
      </c>
      <c r="AI10" s="342" t="s">
        <v>330</v>
      </c>
      <c r="AJ10" s="342" t="s">
        <v>330</v>
      </c>
      <c r="AK10" s="342" t="s">
        <v>330</v>
      </c>
      <c r="AL10" s="342" t="s">
        <v>330</v>
      </c>
      <c r="AM10" s="342" t="s">
        <v>330</v>
      </c>
      <c r="AN10" s="298" t="e">
        <f>AM10*(1+(($AQ$10/$AM$10)^(1/4)-1))</f>
        <v>#VALUE!</v>
      </c>
      <c r="AO10" s="298" t="e">
        <f>AN10*(1+(($AQ$10/$AM$10)^(1/4)-1))</f>
        <v>#VALUE!</v>
      </c>
      <c r="AP10" s="298" t="e">
        <f>AO10*(1+(($AQ$10/$AM$10)^(1/4)-1))</f>
        <v>#VALUE!</v>
      </c>
      <c r="AQ10" s="298" t="e">
        <f>AM10*(1-opt_OCP1decline)</f>
        <v>#VALUE!</v>
      </c>
      <c r="AR10" s="335" t="s">
        <v>226</v>
      </c>
    </row>
    <row r="11" spans="1:44" ht="15">
      <c r="A11" s="161" t="s">
        <v>52</v>
      </c>
      <c r="C11" s="331" t="s">
        <v>327</v>
      </c>
      <c r="D11" s="331" t="s">
        <v>327</v>
      </c>
      <c r="E11" s="331" t="s">
        <v>327</v>
      </c>
      <c r="F11" s="331" t="s">
        <v>327</v>
      </c>
      <c r="G11" s="331" t="s">
        <v>327</v>
      </c>
      <c r="H11" s="331" t="s">
        <v>327</v>
      </c>
      <c r="I11" s="331" t="s">
        <v>327</v>
      </c>
      <c r="J11" s="331" t="s">
        <v>327</v>
      </c>
      <c r="K11" s="331" t="s">
        <v>327</v>
      </c>
      <c r="L11" s="331" t="s">
        <v>327</v>
      </c>
      <c r="M11" s="331" t="s">
        <v>327</v>
      </c>
      <c r="N11" s="331" t="s">
        <v>327</v>
      </c>
      <c r="O11" s="331" t="s">
        <v>327</v>
      </c>
      <c r="P11" s="331" t="s">
        <v>327</v>
      </c>
      <c r="Q11" s="331" t="s">
        <v>327</v>
      </c>
      <c r="R11" s="331" t="s">
        <v>327</v>
      </c>
      <c r="S11" s="331" t="s">
        <v>327</v>
      </c>
      <c r="T11" s="331" t="s">
        <v>327</v>
      </c>
      <c r="U11" s="331" t="s">
        <v>327</v>
      </c>
      <c r="V11" s="331" t="s">
        <v>327</v>
      </c>
      <c r="W11" s="331" t="s">
        <v>327</v>
      </c>
      <c r="X11" s="331" t="s">
        <v>327</v>
      </c>
      <c r="Y11" s="331" t="s">
        <v>327</v>
      </c>
      <c r="Z11" s="331" t="s">
        <v>327</v>
      </c>
      <c r="AA11" s="331" t="s">
        <v>327</v>
      </c>
      <c r="AB11" s="331" t="s">
        <v>327</v>
      </c>
      <c r="AC11" s="331" t="s">
        <v>327</v>
      </c>
      <c r="AD11" s="331" t="s">
        <v>327</v>
      </c>
      <c r="AE11" s="331" t="s">
        <v>327</v>
      </c>
      <c r="AF11" s="331" t="s">
        <v>327</v>
      </c>
      <c r="AG11" s="331" t="s">
        <v>327</v>
      </c>
      <c r="AH11" s="331" t="s">
        <v>327</v>
      </c>
      <c r="AI11" s="331" t="s">
        <v>327</v>
      </c>
      <c r="AJ11" s="331" t="s">
        <v>327</v>
      </c>
      <c r="AK11" s="331" t="s">
        <v>327</v>
      </c>
      <c r="AL11" s="331" t="s">
        <v>327</v>
      </c>
      <c r="AM11" s="331" t="s">
        <v>327</v>
      </c>
      <c r="AN11" s="331" t="s">
        <v>327</v>
      </c>
      <c r="AO11" s="331" t="s">
        <v>327</v>
      </c>
      <c r="AP11" s="331" t="s">
        <v>327</v>
      </c>
      <c r="AQ11" s="331" t="s">
        <v>327</v>
      </c>
      <c r="AR11" s="289"/>
    </row>
    <row r="12" spans="1:44" ht="15">
      <c r="A12" s="161" t="s">
        <v>71</v>
      </c>
      <c r="C12" s="331" t="s">
        <v>327</v>
      </c>
      <c r="D12" s="331" t="s">
        <v>327</v>
      </c>
      <c r="E12" s="331" t="s">
        <v>327</v>
      </c>
      <c r="F12" s="331" t="s">
        <v>327</v>
      </c>
      <c r="G12" s="331" t="s">
        <v>327</v>
      </c>
      <c r="H12" s="331" t="s">
        <v>327</v>
      </c>
      <c r="I12" s="331" t="s">
        <v>327</v>
      </c>
      <c r="J12" s="331" t="s">
        <v>327</v>
      </c>
      <c r="K12" s="331" t="s">
        <v>327</v>
      </c>
      <c r="L12" s="331" t="s">
        <v>327</v>
      </c>
      <c r="M12" s="331" t="s">
        <v>327</v>
      </c>
      <c r="N12" s="331" t="s">
        <v>327</v>
      </c>
      <c r="O12" s="331" t="s">
        <v>327</v>
      </c>
      <c r="P12" s="331" t="s">
        <v>327</v>
      </c>
      <c r="Q12" s="331" t="s">
        <v>327</v>
      </c>
      <c r="R12" s="331" t="s">
        <v>327</v>
      </c>
      <c r="S12" s="331" t="s">
        <v>327</v>
      </c>
      <c r="T12" s="331" t="s">
        <v>327</v>
      </c>
      <c r="U12" s="331" t="s">
        <v>327</v>
      </c>
      <c r="V12" s="331" t="s">
        <v>327</v>
      </c>
      <c r="W12" s="331" t="s">
        <v>327</v>
      </c>
      <c r="X12" s="331" t="s">
        <v>327</v>
      </c>
      <c r="Y12" s="331" t="s">
        <v>327</v>
      </c>
      <c r="Z12" s="331" t="s">
        <v>327</v>
      </c>
      <c r="AA12" s="331" t="s">
        <v>327</v>
      </c>
      <c r="AB12" s="331" t="s">
        <v>327</v>
      </c>
      <c r="AC12" s="331" t="s">
        <v>327</v>
      </c>
      <c r="AD12" s="331" t="s">
        <v>327</v>
      </c>
      <c r="AE12" s="331" t="s">
        <v>327</v>
      </c>
      <c r="AF12" s="331" t="s">
        <v>327</v>
      </c>
      <c r="AG12" s="331" t="s">
        <v>327</v>
      </c>
      <c r="AH12" s="331" t="s">
        <v>327</v>
      </c>
      <c r="AI12" s="331" t="s">
        <v>327</v>
      </c>
      <c r="AJ12" s="331" t="s">
        <v>327</v>
      </c>
      <c r="AK12" s="331" t="s">
        <v>327</v>
      </c>
      <c r="AL12" s="331" t="s">
        <v>327</v>
      </c>
      <c r="AM12" s="331" t="s">
        <v>327</v>
      </c>
      <c r="AN12" s="331" t="s">
        <v>327</v>
      </c>
      <c r="AO12" s="331" t="s">
        <v>327</v>
      </c>
      <c r="AP12" s="331" t="s">
        <v>327</v>
      </c>
      <c r="AQ12" s="331" t="s">
        <v>327</v>
      </c>
      <c r="AR12" s="289"/>
    </row>
    <row r="13" spans="1:44" s="87" customFormat="1" ht="24">
      <c r="A13" s="117" t="s">
        <v>63</v>
      </c>
      <c r="C13" s="331" t="s">
        <v>327</v>
      </c>
      <c r="D13" s="331" t="s">
        <v>327</v>
      </c>
      <c r="E13" s="331" t="s">
        <v>327</v>
      </c>
      <c r="F13" s="331" t="s">
        <v>327</v>
      </c>
      <c r="G13" s="331" t="s">
        <v>327</v>
      </c>
      <c r="H13" s="331" t="s">
        <v>327</v>
      </c>
      <c r="I13" s="331" t="s">
        <v>327</v>
      </c>
      <c r="J13" s="331" t="s">
        <v>327</v>
      </c>
      <c r="K13" s="331" t="s">
        <v>327</v>
      </c>
      <c r="L13" s="331" t="s">
        <v>327</v>
      </c>
      <c r="M13" s="331" t="s">
        <v>327</v>
      </c>
      <c r="N13" s="331" t="s">
        <v>327</v>
      </c>
      <c r="O13" s="331" t="s">
        <v>327</v>
      </c>
      <c r="P13" s="331" t="s">
        <v>327</v>
      </c>
      <c r="Q13" s="331" t="s">
        <v>327</v>
      </c>
      <c r="R13" s="331" t="s">
        <v>327</v>
      </c>
      <c r="S13" s="331" t="s">
        <v>327</v>
      </c>
      <c r="T13" s="331" t="s">
        <v>327</v>
      </c>
      <c r="U13" s="331" t="s">
        <v>327</v>
      </c>
      <c r="V13" s="331" t="s">
        <v>327</v>
      </c>
      <c r="W13" s="331" t="s">
        <v>327</v>
      </c>
      <c r="X13" s="331" t="s">
        <v>327</v>
      </c>
      <c r="Y13" s="331" t="s">
        <v>327</v>
      </c>
      <c r="Z13" s="331" t="s">
        <v>327</v>
      </c>
      <c r="AA13" s="331" t="s">
        <v>327</v>
      </c>
      <c r="AB13" s="331" t="s">
        <v>327</v>
      </c>
      <c r="AC13" s="331" t="s">
        <v>327</v>
      </c>
      <c r="AD13" s="331" t="s">
        <v>327</v>
      </c>
      <c r="AE13" s="331" t="s">
        <v>327</v>
      </c>
      <c r="AF13" s="331" t="s">
        <v>327</v>
      </c>
      <c r="AG13" s="331" t="s">
        <v>327</v>
      </c>
      <c r="AH13" s="331" t="s">
        <v>327</v>
      </c>
      <c r="AI13" s="331" t="s">
        <v>327</v>
      </c>
      <c r="AJ13" s="331" t="s">
        <v>327</v>
      </c>
      <c r="AK13" s="331" t="s">
        <v>327</v>
      </c>
      <c r="AL13" s="331" t="s">
        <v>327</v>
      </c>
      <c r="AM13" s="331" t="s">
        <v>327</v>
      </c>
      <c r="AN13" s="331" t="s">
        <v>327</v>
      </c>
      <c r="AO13" s="331" t="s">
        <v>327</v>
      </c>
      <c r="AP13" s="331" t="s">
        <v>327</v>
      </c>
      <c r="AQ13" s="331" t="s">
        <v>327</v>
      </c>
      <c r="AR13" s="289"/>
    </row>
    <row r="14" spans="1:30" s="87" customFormat="1" ht="15">
      <c r="A14" s="75" t="s">
        <v>57</v>
      </c>
      <c r="AD14" s="114"/>
    </row>
    <row r="15" spans="1:44" s="87" customFormat="1" ht="15">
      <c r="A15" s="119" t="s">
        <v>56</v>
      </c>
      <c r="C15" s="21" t="e">
        <f>C6+C10</f>
        <v>#VALUE!</v>
      </c>
      <c r="D15" s="21" t="e">
        <f aca="true" t="shared" si="0" ref="D15:AM16">D6+D10</f>
        <v>#VALUE!</v>
      </c>
      <c r="E15" s="21" t="e">
        <f t="shared" si="0"/>
        <v>#VALUE!</v>
      </c>
      <c r="F15" s="21" t="e">
        <f t="shared" si="0"/>
        <v>#VALUE!</v>
      </c>
      <c r="G15" s="21" t="e">
        <f t="shared" si="0"/>
        <v>#VALUE!</v>
      </c>
      <c r="H15" s="21" t="e">
        <f t="shared" si="0"/>
        <v>#VALUE!</v>
      </c>
      <c r="I15" s="21" t="e">
        <f t="shared" si="0"/>
        <v>#VALUE!</v>
      </c>
      <c r="J15" s="21" t="e">
        <f t="shared" si="0"/>
        <v>#VALUE!</v>
      </c>
      <c r="K15" s="21" t="e">
        <f t="shared" si="0"/>
        <v>#VALUE!</v>
      </c>
      <c r="L15" s="21" t="e">
        <f t="shared" si="0"/>
        <v>#VALUE!</v>
      </c>
      <c r="M15" s="21" t="e">
        <f t="shared" si="0"/>
        <v>#VALUE!</v>
      </c>
      <c r="N15" s="21" t="e">
        <f t="shared" si="0"/>
        <v>#VALUE!</v>
      </c>
      <c r="O15" s="21" t="e">
        <f t="shared" si="0"/>
        <v>#VALUE!</v>
      </c>
      <c r="P15" s="21" t="e">
        <f t="shared" si="0"/>
        <v>#VALUE!</v>
      </c>
      <c r="Q15" s="21" t="e">
        <f t="shared" si="0"/>
        <v>#VALUE!</v>
      </c>
      <c r="R15" s="21" t="e">
        <f t="shared" si="0"/>
        <v>#VALUE!</v>
      </c>
      <c r="S15" s="21" t="e">
        <f t="shared" si="0"/>
        <v>#VALUE!</v>
      </c>
      <c r="T15" s="21" t="e">
        <f t="shared" si="0"/>
        <v>#VALUE!</v>
      </c>
      <c r="U15" s="21" t="e">
        <f t="shared" si="0"/>
        <v>#VALUE!</v>
      </c>
      <c r="V15" s="21" t="e">
        <f t="shared" si="0"/>
        <v>#VALUE!</v>
      </c>
      <c r="W15" s="21" t="e">
        <f t="shared" si="0"/>
        <v>#VALUE!</v>
      </c>
      <c r="X15" s="21" t="e">
        <f t="shared" si="0"/>
        <v>#VALUE!</v>
      </c>
      <c r="Y15" s="21" t="e">
        <f t="shared" si="0"/>
        <v>#VALUE!</v>
      </c>
      <c r="Z15" s="21" t="e">
        <f t="shared" si="0"/>
        <v>#VALUE!</v>
      </c>
      <c r="AA15" s="21" t="e">
        <f t="shared" si="0"/>
        <v>#VALUE!</v>
      </c>
      <c r="AB15" s="21" t="e">
        <f t="shared" si="0"/>
        <v>#VALUE!</v>
      </c>
      <c r="AC15" s="21" t="e">
        <f t="shared" si="0"/>
        <v>#VALUE!</v>
      </c>
      <c r="AD15" s="21" t="e">
        <f t="shared" si="0"/>
        <v>#VALUE!</v>
      </c>
      <c r="AE15" s="21" t="e">
        <f t="shared" si="0"/>
        <v>#VALUE!</v>
      </c>
      <c r="AF15" s="21" t="e">
        <f t="shared" si="0"/>
        <v>#VALUE!</v>
      </c>
      <c r="AG15" s="21" t="e">
        <f t="shared" si="0"/>
        <v>#VALUE!</v>
      </c>
      <c r="AH15" s="21" t="e">
        <f t="shared" si="0"/>
        <v>#VALUE!</v>
      </c>
      <c r="AI15" s="21" t="e">
        <f t="shared" si="0"/>
        <v>#VALUE!</v>
      </c>
      <c r="AJ15" s="21" t="e">
        <f t="shared" si="0"/>
        <v>#VALUE!</v>
      </c>
      <c r="AK15" s="21" t="e">
        <f t="shared" si="0"/>
        <v>#VALUE!</v>
      </c>
      <c r="AL15" s="21" t="e">
        <f t="shared" si="0"/>
        <v>#VALUE!</v>
      </c>
      <c r="AM15" s="21" t="e">
        <f t="shared" si="0"/>
        <v>#VALUE!</v>
      </c>
      <c r="AN15" s="152" t="e">
        <f>SUM(AN6,AN10)</f>
        <v>#VALUE!</v>
      </c>
      <c r="AO15" s="152" t="e">
        <f>SUM(AO6,AO10)</f>
        <v>#VALUE!</v>
      </c>
      <c r="AP15" s="152" t="e">
        <f>SUM(AP6,AP10)</f>
        <v>#VALUE!</v>
      </c>
      <c r="AQ15" s="152" t="e">
        <f>SUM(AQ6,AQ10)</f>
        <v>#VALUE!</v>
      </c>
      <c r="AR15" s="69"/>
    </row>
    <row r="16" spans="1:43" s="87" customFormat="1" ht="15">
      <c r="A16" s="119" t="s">
        <v>36</v>
      </c>
      <c r="C16" s="331" t="s">
        <v>327</v>
      </c>
      <c r="D16" s="331" t="s">
        <v>327</v>
      </c>
      <c r="E16" s="331" t="s">
        <v>327</v>
      </c>
      <c r="F16" s="331" t="s">
        <v>327</v>
      </c>
      <c r="G16" s="331" t="s">
        <v>327</v>
      </c>
      <c r="H16" s="331" t="s">
        <v>327</v>
      </c>
      <c r="I16" s="331" t="s">
        <v>327</v>
      </c>
      <c r="J16" s="331" t="s">
        <v>327</v>
      </c>
      <c r="K16" s="21" t="e">
        <f t="shared" si="0"/>
        <v>#VALUE!</v>
      </c>
      <c r="L16" s="21" t="e">
        <f t="shared" si="0"/>
        <v>#VALUE!</v>
      </c>
      <c r="M16" s="21" t="e">
        <f t="shared" si="0"/>
        <v>#VALUE!</v>
      </c>
      <c r="N16" s="21" t="e">
        <f t="shared" si="0"/>
        <v>#VALUE!</v>
      </c>
      <c r="O16" s="21" t="e">
        <f t="shared" si="0"/>
        <v>#VALUE!</v>
      </c>
      <c r="P16" s="21" t="e">
        <f t="shared" si="0"/>
        <v>#VALUE!</v>
      </c>
      <c r="Q16" s="21" t="e">
        <f t="shared" si="0"/>
        <v>#VALUE!</v>
      </c>
      <c r="R16" s="21" t="e">
        <f t="shared" si="0"/>
        <v>#VALUE!</v>
      </c>
      <c r="S16" s="21" t="e">
        <f t="shared" si="0"/>
        <v>#VALUE!</v>
      </c>
      <c r="T16" s="21" t="e">
        <f t="shared" si="0"/>
        <v>#VALUE!</v>
      </c>
      <c r="U16" s="21" t="e">
        <f t="shared" si="0"/>
        <v>#VALUE!</v>
      </c>
      <c r="V16" s="21" t="e">
        <f t="shared" si="0"/>
        <v>#VALUE!</v>
      </c>
      <c r="W16" s="21" t="e">
        <f t="shared" si="0"/>
        <v>#VALUE!</v>
      </c>
      <c r="X16" s="21" t="e">
        <f t="shared" si="0"/>
        <v>#VALUE!</v>
      </c>
      <c r="Y16" s="21" t="e">
        <f t="shared" si="0"/>
        <v>#VALUE!</v>
      </c>
      <c r="Z16" s="331" t="s">
        <v>327</v>
      </c>
      <c r="AA16" s="331" t="s">
        <v>327</v>
      </c>
      <c r="AB16" s="331" t="s">
        <v>327</v>
      </c>
      <c r="AC16" s="331" t="s">
        <v>327</v>
      </c>
      <c r="AD16" s="331" t="s">
        <v>327</v>
      </c>
      <c r="AE16" s="331" t="s">
        <v>327</v>
      </c>
      <c r="AF16" s="331" t="s">
        <v>327</v>
      </c>
      <c r="AG16" s="331" t="s">
        <v>327</v>
      </c>
      <c r="AH16" s="331" t="s">
        <v>327</v>
      </c>
      <c r="AI16" s="331" t="s">
        <v>327</v>
      </c>
      <c r="AJ16" s="331" t="s">
        <v>327</v>
      </c>
      <c r="AK16" s="331" t="s">
        <v>327</v>
      </c>
      <c r="AL16" s="331" t="s">
        <v>327</v>
      </c>
      <c r="AM16" s="331" t="s">
        <v>327</v>
      </c>
      <c r="AN16" s="331" t="s">
        <v>327</v>
      </c>
      <c r="AO16" s="331" t="s">
        <v>327</v>
      </c>
      <c r="AP16" s="331" t="s">
        <v>327</v>
      </c>
      <c r="AQ16" s="331" t="s">
        <v>327</v>
      </c>
    </row>
    <row r="17" spans="1:43" s="87" customFormat="1" ht="15">
      <c r="A17" s="119" t="s">
        <v>72</v>
      </c>
      <c r="C17" s="331" t="s">
        <v>327</v>
      </c>
      <c r="D17" s="331" t="s">
        <v>327</v>
      </c>
      <c r="E17" s="331" t="s">
        <v>327</v>
      </c>
      <c r="F17" s="331" t="s">
        <v>327</v>
      </c>
      <c r="G17" s="331" t="s">
        <v>327</v>
      </c>
      <c r="H17" s="331" t="s">
        <v>327</v>
      </c>
      <c r="I17" s="331" t="s">
        <v>327</v>
      </c>
      <c r="J17" s="331" t="s">
        <v>327</v>
      </c>
      <c r="K17" s="21" t="e">
        <f aca="true" t="shared" si="1" ref="K17:Y17">SUM(H16:K16)</f>
        <v>#VALUE!</v>
      </c>
      <c r="L17" s="21" t="e">
        <f t="shared" si="1"/>
        <v>#VALUE!</v>
      </c>
      <c r="M17" s="21" t="e">
        <f t="shared" si="1"/>
        <v>#VALUE!</v>
      </c>
      <c r="N17" s="21" t="e">
        <f t="shared" si="1"/>
        <v>#VALUE!</v>
      </c>
      <c r="O17" s="21" t="e">
        <f t="shared" si="1"/>
        <v>#VALUE!</v>
      </c>
      <c r="P17" s="21" t="e">
        <f t="shared" si="1"/>
        <v>#VALUE!</v>
      </c>
      <c r="Q17" s="21" t="e">
        <f t="shared" si="1"/>
        <v>#VALUE!</v>
      </c>
      <c r="R17" s="21" t="e">
        <f t="shared" si="1"/>
        <v>#VALUE!</v>
      </c>
      <c r="S17" s="21" t="e">
        <f t="shared" si="1"/>
        <v>#VALUE!</v>
      </c>
      <c r="T17" s="21" t="e">
        <f t="shared" si="1"/>
        <v>#VALUE!</v>
      </c>
      <c r="U17" s="21" t="e">
        <f t="shared" si="1"/>
        <v>#VALUE!</v>
      </c>
      <c r="V17" s="21" t="e">
        <f t="shared" si="1"/>
        <v>#VALUE!</v>
      </c>
      <c r="W17" s="21" t="e">
        <f t="shared" si="1"/>
        <v>#VALUE!</v>
      </c>
      <c r="X17" s="21" t="e">
        <f t="shared" si="1"/>
        <v>#VALUE!</v>
      </c>
      <c r="Y17" s="21" t="e">
        <f t="shared" si="1"/>
        <v>#VALUE!</v>
      </c>
      <c r="Z17" s="331" t="s">
        <v>327</v>
      </c>
      <c r="AA17" s="331" t="s">
        <v>327</v>
      </c>
      <c r="AB17" s="331" t="s">
        <v>327</v>
      </c>
      <c r="AC17" s="331" t="s">
        <v>327</v>
      </c>
      <c r="AD17" s="331" t="s">
        <v>327</v>
      </c>
      <c r="AE17" s="331" t="s">
        <v>327</v>
      </c>
      <c r="AF17" s="331" t="s">
        <v>327</v>
      </c>
      <c r="AG17" s="331" t="s">
        <v>327</v>
      </c>
      <c r="AH17" s="331" t="s">
        <v>327</v>
      </c>
      <c r="AI17" s="331" t="s">
        <v>327</v>
      </c>
      <c r="AJ17" s="331" t="s">
        <v>327</v>
      </c>
      <c r="AK17" s="331" t="s">
        <v>327</v>
      </c>
      <c r="AL17" s="331" t="s">
        <v>327</v>
      </c>
      <c r="AM17" s="331" t="s">
        <v>327</v>
      </c>
      <c r="AN17" s="331" t="s">
        <v>327</v>
      </c>
      <c r="AO17" s="331" t="s">
        <v>327</v>
      </c>
      <c r="AP17" s="331" t="s">
        <v>327</v>
      </c>
      <c r="AQ17" s="331" t="s">
        <v>327</v>
      </c>
    </row>
    <row r="18" spans="1:30" s="87" customFormat="1" ht="15">
      <c r="A18" s="117"/>
      <c r="AD18" s="114"/>
    </row>
    <row r="19" spans="1:30" s="87" customFormat="1" ht="15">
      <c r="A19" s="117"/>
      <c r="AD19" s="114"/>
    </row>
    <row r="20" spans="1:43" s="127" customFormat="1" ht="12">
      <c r="A20" s="115"/>
      <c r="C20" s="128">
        <v>38047</v>
      </c>
      <c r="D20" s="128">
        <v>38139</v>
      </c>
      <c r="E20" s="128">
        <v>38231</v>
      </c>
      <c r="F20" s="128">
        <v>38322</v>
      </c>
      <c r="G20" s="128">
        <v>38412</v>
      </c>
      <c r="H20" s="128">
        <v>38504</v>
      </c>
      <c r="I20" s="128">
        <v>38596</v>
      </c>
      <c r="J20" s="128">
        <v>38687</v>
      </c>
      <c r="K20" s="128">
        <v>38777</v>
      </c>
      <c r="L20" s="128">
        <v>38869</v>
      </c>
      <c r="M20" s="128">
        <v>38961</v>
      </c>
      <c r="N20" s="128">
        <v>39052</v>
      </c>
      <c r="O20" s="128">
        <v>39142</v>
      </c>
      <c r="P20" s="128">
        <v>39234</v>
      </c>
      <c r="Q20" s="128">
        <v>39326</v>
      </c>
      <c r="R20" s="128">
        <v>39417</v>
      </c>
      <c r="S20" s="128">
        <v>39508</v>
      </c>
      <c r="T20" s="128">
        <v>39600</v>
      </c>
      <c r="U20" s="128">
        <v>39692</v>
      </c>
      <c r="V20" s="128">
        <v>39783</v>
      </c>
      <c r="W20" s="128">
        <v>39873</v>
      </c>
      <c r="X20" s="128">
        <v>39965</v>
      </c>
      <c r="Y20" s="128">
        <v>40057</v>
      </c>
      <c r="Z20" s="128">
        <v>40148</v>
      </c>
      <c r="AA20" s="128">
        <v>40238</v>
      </c>
      <c r="AB20" s="128">
        <v>40330</v>
      </c>
      <c r="AC20" s="128">
        <v>40422</v>
      </c>
      <c r="AD20" s="128">
        <v>40513</v>
      </c>
      <c r="AE20" s="128">
        <v>40603</v>
      </c>
      <c r="AF20" s="128">
        <v>40695</v>
      </c>
      <c r="AG20" s="128">
        <v>40787</v>
      </c>
      <c r="AH20" s="128">
        <v>40878</v>
      </c>
      <c r="AI20" s="128">
        <v>40969</v>
      </c>
      <c r="AJ20" s="128">
        <v>41061</v>
      </c>
      <c r="AK20" s="128">
        <v>41153</v>
      </c>
      <c r="AL20" s="128">
        <v>41244</v>
      </c>
      <c r="AM20" s="128">
        <v>41334</v>
      </c>
      <c r="AN20" s="128">
        <v>41426</v>
      </c>
      <c r="AO20" s="128">
        <v>41518</v>
      </c>
      <c r="AP20" s="128">
        <v>41609</v>
      </c>
      <c r="AQ20" s="128">
        <v>41699</v>
      </c>
    </row>
    <row r="21" spans="1:30" s="87" customFormat="1" ht="15">
      <c r="A21" s="115" t="s">
        <v>65</v>
      </c>
      <c r="AD21" s="114"/>
    </row>
    <row r="22" spans="1:41" s="92" customFormat="1" ht="15.75" thickBot="1">
      <c r="A22" s="94" t="s">
        <v>47</v>
      </c>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row>
    <row r="23" spans="1:43" s="92" customFormat="1" ht="16.5" customHeight="1" thickBot="1">
      <c r="A23" s="135" t="s">
        <v>61</v>
      </c>
      <c r="B23" s="84"/>
      <c r="C23" s="331" t="s">
        <v>327</v>
      </c>
      <c r="D23" s="331" t="s">
        <v>327</v>
      </c>
      <c r="E23" s="331" t="s">
        <v>327</v>
      </c>
      <c r="F23" s="331" t="s">
        <v>327</v>
      </c>
      <c r="G23" s="331" t="s">
        <v>327</v>
      </c>
      <c r="H23" s="331" t="s">
        <v>327</v>
      </c>
      <c r="I23" s="331" t="s">
        <v>327</v>
      </c>
      <c r="J23" s="331" t="s">
        <v>327</v>
      </c>
      <c r="K23" s="331" t="s">
        <v>327</v>
      </c>
      <c r="L23" s="331" t="s">
        <v>327</v>
      </c>
      <c r="M23" s="331" t="s">
        <v>327</v>
      </c>
      <c r="N23" s="331" t="s">
        <v>327</v>
      </c>
      <c r="O23" s="329" t="s">
        <v>330</v>
      </c>
      <c r="P23" s="331" t="s">
        <v>327</v>
      </c>
      <c r="Q23" s="331" t="s">
        <v>327</v>
      </c>
      <c r="R23" s="331" t="s">
        <v>327</v>
      </c>
      <c r="S23" s="329" t="s">
        <v>330</v>
      </c>
      <c r="T23" s="331" t="s">
        <v>327</v>
      </c>
      <c r="U23" s="331" t="s">
        <v>327</v>
      </c>
      <c r="V23" s="331" t="s">
        <v>327</v>
      </c>
      <c r="W23" s="329" t="s">
        <v>330</v>
      </c>
      <c r="X23" s="331" t="s">
        <v>327</v>
      </c>
      <c r="Y23" s="331" t="s">
        <v>327</v>
      </c>
      <c r="Z23" s="331" t="s">
        <v>327</v>
      </c>
      <c r="AA23" s="329" t="s">
        <v>330</v>
      </c>
      <c r="AB23" s="331" t="s">
        <v>327</v>
      </c>
      <c r="AC23" s="331" t="s">
        <v>327</v>
      </c>
      <c r="AD23" s="331" t="s">
        <v>327</v>
      </c>
      <c r="AE23" s="331" t="s">
        <v>327</v>
      </c>
      <c r="AF23" s="331" t="s">
        <v>327</v>
      </c>
      <c r="AG23" s="331" t="s">
        <v>327</v>
      </c>
      <c r="AH23" s="331" t="s">
        <v>327</v>
      </c>
      <c r="AI23" s="331" t="s">
        <v>327</v>
      </c>
      <c r="AJ23" s="331" t="s">
        <v>327</v>
      </c>
      <c r="AK23" s="331" t="s">
        <v>327</v>
      </c>
      <c r="AL23" s="331" t="s">
        <v>327</v>
      </c>
      <c r="AM23" s="331" t="s">
        <v>327</v>
      </c>
      <c r="AN23" s="331" t="s">
        <v>327</v>
      </c>
      <c r="AO23" s="331" t="s">
        <v>327</v>
      </c>
      <c r="AP23" s="331" t="s">
        <v>327</v>
      </c>
      <c r="AQ23" s="331" t="s">
        <v>327</v>
      </c>
    </row>
    <row r="24" spans="1:43" s="92" customFormat="1" ht="15.75" thickBot="1">
      <c r="A24" s="116" t="s">
        <v>52</v>
      </c>
      <c r="B24" s="93"/>
      <c r="C24" s="331" t="s">
        <v>327</v>
      </c>
      <c r="D24" s="331" t="s">
        <v>327</v>
      </c>
      <c r="E24" s="331" t="s">
        <v>327</v>
      </c>
      <c r="F24" s="331" t="s">
        <v>327</v>
      </c>
      <c r="G24" s="331" t="s">
        <v>327</v>
      </c>
      <c r="H24" s="331" t="s">
        <v>327</v>
      </c>
      <c r="I24" s="331" t="s">
        <v>327</v>
      </c>
      <c r="J24" s="331" t="s">
        <v>327</v>
      </c>
      <c r="K24" s="331" t="s">
        <v>327</v>
      </c>
      <c r="L24" s="331" t="s">
        <v>327</v>
      </c>
      <c r="M24" s="331" t="s">
        <v>327</v>
      </c>
      <c r="N24" s="331" t="s">
        <v>327</v>
      </c>
      <c r="O24" s="331" t="s">
        <v>327</v>
      </c>
      <c r="P24" s="331" t="s">
        <v>327</v>
      </c>
      <c r="Q24" s="331" t="s">
        <v>327</v>
      </c>
      <c r="R24" s="331" t="s">
        <v>327</v>
      </c>
      <c r="S24" s="329" t="s">
        <v>330</v>
      </c>
      <c r="T24" s="331" t="s">
        <v>327</v>
      </c>
      <c r="U24" s="331" t="s">
        <v>327</v>
      </c>
      <c r="V24" s="331" t="s">
        <v>327</v>
      </c>
      <c r="W24" s="329" t="s">
        <v>330</v>
      </c>
      <c r="X24" s="331" t="s">
        <v>327</v>
      </c>
      <c r="Y24" s="331" t="s">
        <v>327</v>
      </c>
      <c r="Z24" s="331" t="s">
        <v>327</v>
      </c>
      <c r="AA24" s="329" t="s">
        <v>330</v>
      </c>
      <c r="AB24" s="331" t="s">
        <v>327</v>
      </c>
      <c r="AC24" s="331" t="s">
        <v>327</v>
      </c>
      <c r="AD24" s="331" t="s">
        <v>327</v>
      </c>
      <c r="AE24" s="331" t="s">
        <v>327</v>
      </c>
      <c r="AF24" s="331" t="s">
        <v>327</v>
      </c>
      <c r="AG24" s="331" t="s">
        <v>327</v>
      </c>
      <c r="AH24" s="331" t="s">
        <v>327</v>
      </c>
      <c r="AI24" s="331" t="s">
        <v>327</v>
      </c>
      <c r="AJ24" s="331" t="s">
        <v>327</v>
      </c>
      <c r="AK24" s="331" t="s">
        <v>327</v>
      </c>
      <c r="AL24" s="331" t="s">
        <v>327</v>
      </c>
      <c r="AM24" s="331" t="s">
        <v>327</v>
      </c>
      <c r="AN24" s="331" t="s">
        <v>327</v>
      </c>
      <c r="AO24" s="331" t="s">
        <v>327</v>
      </c>
      <c r="AP24" s="331" t="s">
        <v>327</v>
      </c>
      <c r="AQ24" s="331" t="s">
        <v>327</v>
      </c>
    </row>
    <row r="25" spans="1:41" s="92" customFormat="1" ht="15.75" thickBot="1">
      <c r="A25" s="138" t="s">
        <v>48</v>
      </c>
      <c r="B25" s="89"/>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row>
    <row r="26" spans="1:43" s="92" customFormat="1" ht="15.75" thickBot="1">
      <c r="A26" s="135" t="s">
        <v>61</v>
      </c>
      <c r="B26" s="89"/>
      <c r="C26" s="331" t="s">
        <v>327</v>
      </c>
      <c r="D26" s="331" t="s">
        <v>327</v>
      </c>
      <c r="E26" s="331" t="s">
        <v>327</v>
      </c>
      <c r="F26" s="331" t="s">
        <v>327</v>
      </c>
      <c r="G26" s="331" t="s">
        <v>327</v>
      </c>
      <c r="H26" s="331" t="s">
        <v>327</v>
      </c>
      <c r="I26" s="331" t="s">
        <v>327</v>
      </c>
      <c r="J26" s="331" t="s">
        <v>327</v>
      </c>
      <c r="K26" s="331" t="s">
        <v>327</v>
      </c>
      <c r="L26" s="331" t="s">
        <v>327</v>
      </c>
      <c r="M26" s="331" t="s">
        <v>327</v>
      </c>
      <c r="N26" s="331" t="s">
        <v>327</v>
      </c>
      <c r="O26" s="331" t="s">
        <v>327</v>
      </c>
      <c r="P26" s="331" t="s">
        <v>327</v>
      </c>
      <c r="Q26" s="331" t="s">
        <v>327</v>
      </c>
      <c r="R26" s="331" t="s">
        <v>327</v>
      </c>
      <c r="S26" s="331" t="s">
        <v>327</v>
      </c>
      <c r="T26" s="331" t="s">
        <v>327</v>
      </c>
      <c r="U26" s="331" t="s">
        <v>327</v>
      </c>
      <c r="V26" s="331" t="s">
        <v>327</v>
      </c>
      <c r="W26" s="331" t="s">
        <v>327</v>
      </c>
      <c r="X26" s="331" t="s">
        <v>327</v>
      </c>
      <c r="Y26" s="331" t="s">
        <v>327</v>
      </c>
      <c r="Z26" s="331" t="s">
        <v>327</v>
      </c>
      <c r="AA26" s="331" t="s">
        <v>327</v>
      </c>
      <c r="AB26" s="331" t="s">
        <v>327</v>
      </c>
      <c r="AC26" s="329" t="s">
        <v>330</v>
      </c>
      <c r="AD26" s="329" t="s">
        <v>330</v>
      </c>
      <c r="AE26" s="329" t="s">
        <v>330</v>
      </c>
      <c r="AF26" s="329" t="s">
        <v>330</v>
      </c>
      <c r="AG26" s="329" t="s">
        <v>330</v>
      </c>
      <c r="AH26" s="329" t="s">
        <v>330</v>
      </c>
      <c r="AI26" s="329" t="s">
        <v>330</v>
      </c>
      <c r="AJ26" s="329" t="s">
        <v>330</v>
      </c>
      <c r="AK26" s="329" t="s">
        <v>330</v>
      </c>
      <c r="AL26" s="329" t="s">
        <v>330</v>
      </c>
      <c r="AM26" s="329" t="s">
        <v>330</v>
      </c>
      <c r="AN26" s="329" t="s">
        <v>330</v>
      </c>
      <c r="AO26" s="329" t="s">
        <v>330</v>
      </c>
      <c r="AP26" s="329" t="s">
        <v>330</v>
      </c>
      <c r="AQ26" s="329" t="s">
        <v>330</v>
      </c>
    </row>
    <row r="27" spans="1:43" s="92" customFormat="1" ht="15">
      <c r="A27" s="116" t="s">
        <v>52</v>
      </c>
      <c r="B27" s="89"/>
      <c r="C27" s="331" t="s">
        <v>327</v>
      </c>
      <c r="D27" s="331" t="s">
        <v>327</v>
      </c>
      <c r="E27" s="331" t="s">
        <v>327</v>
      </c>
      <c r="F27" s="331" t="s">
        <v>327</v>
      </c>
      <c r="G27" s="331" t="s">
        <v>327</v>
      </c>
      <c r="H27" s="331" t="s">
        <v>327</v>
      </c>
      <c r="I27" s="331" t="s">
        <v>327</v>
      </c>
      <c r="J27" s="331" t="s">
        <v>327</v>
      </c>
      <c r="K27" s="331" t="s">
        <v>327</v>
      </c>
      <c r="L27" s="331" t="s">
        <v>327</v>
      </c>
      <c r="M27" s="331" t="s">
        <v>327</v>
      </c>
      <c r="N27" s="331" t="s">
        <v>327</v>
      </c>
      <c r="O27" s="331" t="s">
        <v>327</v>
      </c>
      <c r="P27" s="331" t="s">
        <v>327</v>
      </c>
      <c r="Q27" s="331" t="s">
        <v>327</v>
      </c>
      <c r="R27" s="331" t="s">
        <v>327</v>
      </c>
      <c r="S27" s="331" t="s">
        <v>327</v>
      </c>
      <c r="T27" s="331" t="s">
        <v>327</v>
      </c>
      <c r="U27" s="331" t="s">
        <v>327</v>
      </c>
      <c r="V27" s="331" t="s">
        <v>327</v>
      </c>
      <c r="W27" s="331" t="s">
        <v>327</v>
      </c>
      <c r="X27" s="331" t="s">
        <v>327</v>
      </c>
      <c r="Y27" s="331" t="s">
        <v>327</v>
      </c>
      <c r="Z27" s="331" t="s">
        <v>327</v>
      </c>
      <c r="AA27" s="331" t="s">
        <v>327</v>
      </c>
      <c r="AB27" s="331" t="s">
        <v>327</v>
      </c>
      <c r="AC27" s="331" t="s">
        <v>327</v>
      </c>
      <c r="AD27" s="331" t="s">
        <v>327</v>
      </c>
      <c r="AE27" s="331" t="s">
        <v>327</v>
      </c>
      <c r="AF27" s="331" t="s">
        <v>327</v>
      </c>
      <c r="AG27" s="331" t="s">
        <v>327</v>
      </c>
      <c r="AH27" s="331" t="s">
        <v>327</v>
      </c>
      <c r="AI27" s="331" t="s">
        <v>327</v>
      </c>
      <c r="AJ27" s="331" t="s">
        <v>327</v>
      </c>
      <c r="AK27" s="331" t="s">
        <v>327</v>
      </c>
      <c r="AL27" s="331" t="s">
        <v>327</v>
      </c>
      <c r="AM27" s="331" t="s">
        <v>327</v>
      </c>
      <c r="AN27" s="331" t="s">
        <v>327</v>
      </c>
      <c r="AO27" s="331" t="s">
        <v>327</v>
      </c>
      <c r="AP27" s="331" t="s">
        <v>327</v>
      </c>
      <c r="AQ27" s="331" t="s">
        <v>327</v>
      </c>
    </row>
    <row r="28" spans="1:41" s="92" customFormat="1" ht="15.75" thickBot="1">
      <c r="A28" s="94" t="s">
        <v>49</v>
      </c>
      <c r="B28" s="89"/>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row>
    <row r="29" spans="1:43" s="92" customFormat="1" ht="15.75" thickBot="1">
      <c r="A29" s="135" t="s">
        <v>61</v>
      </c>
      <c r="B29" s="89"/>
      <c r="C29" s="331" t="s">
        <v>327</v>
      </c>
      <c r="D29" s="331" t="s">
        <v>327</v>
      </c>
      <c r="E29" s="331" t="s">
        <v>327</v>
      </c>
      <c r="F29" s="331" t="s">
        <v>327</v>
      </c>
      <c r="G29" s="331" t="s">
        <v>327</v>
      </c>
      <c r="H29" s="331" t="s">
        <v>327</v>
      </c>
      <c r="I29" s="331" t="s">
        <v>327</v>
      </c>
      <c r="J29" s="331" t="s">
        <v>327</v>
      </c>
      <c r="K29" s="331" t="s">
        <v>327</v>
      </c>
      <c r="L29" s="331" t="s">
        <v>327</v>
      </c>
      <c r="M29" s="331" t="s">
        <v>327</v>
      </c>
      <c r="N29" s="331" t="s">
        <v>327</v>
      </c>
      <c r="O29" s="331" t="s">
        <v>327</v>
      </c>
      <c r="P29" s="331" t="s">
        <v>327</v>
      </c>
      <c r="Q29" s="331" t="s">
        <v>327</v>
      </c>
      <c r="R29" s="331" t="s">
        <v>327</v>
      </c>
      <c r="S29" s="331" t="s">
        <v>327</v>
      </c>
      <c r="T29" s="331" t="s">
        <v>327</v>
      </c>
      <c r="U29" s="331" t="s">
        <v>327</v>
      </c>
      <c r="V29" s="331" t="s">
        <v>327</v>
      </c>
      <c r="W29" s="331" t="s">
        <v>327</v>
      </c>
      <c r="X29" s="331" t="s">
        <v>327</v>
      </c>
      <c r="Y29" s="331" t="s">
        <v>327</v>
      </c>
      <c r="Z29" s="331" t="s">
        <v>327</v>
      </c>
      <c r="AA29" s="331" t="s">
        <v>327</v>
      </c>
      <c r="AB29" s="331" t="s">
        <v>327</v>
      </c>
      <c r="AC29" s="329" t="s">
        <v>330</v>
      </c>
      <c r="AD29" s="331" t="s">
        <v>327</v>
      </c>
      <c r="AE29" s="329" t="s">
        <v>330</v>
      </c>
      <c r="AF29" s="331" t="s">
        <v>327</v>
      </c>
      <c r="AG29" s="331" t="s">
        <v>327</v>
      </c>
      <c r="AH29" s="331" t="s">
        <v>327</v>
      </c>
      <c r="AI29" s="329" t="s">
        <v>330</v>
      </c>
      <c r="AJ29" s="331" t="s">
        <v>327</v>
      </c>
      <c r="AK29" s="331" t="s">
        <v>327</v>
      </c>
      <c r="AL29" s="331" t="s">
        <v>327</v>
      </c>
      <c r="AM29" s="329" t="s">
        <v>330</v>
      </c>
      <c r="AN29" s="331" t="s">
        <v>327</v>
      </c>
      <c r="AO29" s="331" t="s">
        <v>327</v>
      </c>
      <c r="AP29" s="331" t="s">
        <v>327</v>
      </c>
      <c r="AQ29" s="329" t="s">
        <v>330</v>
      </c>
    </row>
    <row r="30" spans="1:43" s="92" customFormat="1" ht="15">
      <c r="A30" s="116" t="s">
        <v>52</v>
      </c>
      <c r="B30" s="89"/>
      <c r="C30" s="331" t="s">
        <v>327</v>
      </c>
      <c r="D30" s="331" t="s">
        <v>327</v>
      </c>
      <c r="E30" s="331" t="s">
        <v>327</v>
      </c>
      <c r="F30" s="331" t="s">
        <v>327</v>
      </c>
      <c r="G30" s="331" t="s">
        <v>327</v>
      </c>
      <c r="H30" s="331" t="s">
        <v>327</v>
      </c>
      <c r="I30" s="331" t="s">
        <v>327</v>
      </c>
      <c r="J30" s="331" t="s">
        <v>327</v>
      </c>
      <c r="K30" s="331" t="s">
        <v>327</v>
      </c>
      <c r="L30" s="331" t="s">
        <v>327</v>
      </c>
      <c r="M30" s="331" t="s">
        <v>327</v>
      </c>
      <c r="N30" s="331" t="s">
        <v>327</v>
      </c>
      <c r="O30" s="331" t="s">
        <v>327</v>
      </c>
      <c r="P30" s="331" t="s">
        <v>327</v>
      </c>
      <c r="Q30" s="331" t="s">
        <v>327</v>
      </c>
      <c r="R30" s="331" t="s">
        <v>327</v>
      </c>
      <c r="S30" s="331" t="s">
        <v>327</v>
      </c>
      <c r="T30" s="331" t="s">
        <v>327</v>
      </c>
      <c r="U30" s="331" t="s">
        <v>327</v>
      </c>
      <c r="V30" s="331" t="s">
        <v>327</v>
      </c>
      <c r="W30" s="331" t="s">
        <v>327</v>
      </c>
      <c r="X30" s="331" t="s">
        <v>327</v>
      </c>
      <c r="Y30" s="331" t="s">
        <v>327</v>
      </c>
      <c r="Z30" s="331" t="s">
        <v>327</v>
      </c>
      <c r="AA30" s="331" t="s">
        <v>327</v>
      </c>
      <c r="AB30" s="331" t="s">
        <v>327</v>
      </c>
      <c r="AC30" s="331" t="s">
        <v>327</v>
      </c>
      <c r="AD30" s="331" t="s">
        <v>327</v>
      </c>
      <c r="AE30" s="331" t="s">
        <v>327</v>
      </c>
      <c r="AF30" s="331" t="s">
        <v>327</v>
      </c>
      <c r="AG30" s="331" t="s">
        <v>327</v>
      </c>
      <c r="AH30" s="331" t="s">
        <v>327</v>
      </c>
      <c r="AI30" s="331" t="s">
        <v>327</v>
      </c>
      <c r="AJ30" s="331" t="s">
        <v>327</v>
      </c>
      <c r="AK30" s="331" t="s">
        <v>327</v>
      </c>
      <c r="AL30" s="331" t="s">
        <v>327</v>
      </c>
      <c r="AM30" s="331" t="s">
        <v>327</v>
      </c>
      <c r="AN30" s="331" t="s">
        <v>327</v>
      </c>
      <c r="AO30" s="331" t="s">
        <v>327</v>
      </c>
      <c r="AP30" s="331" t="s">
        <v>327</v>
      </c>
      <c r="AQ30" s="331" t="s">
        <v>327</v>
      </c>
    </row>
    <row r="31" spans="1:50" s="92" customFormat="1" ht="15">
      <c r="A31" s="126" t="s">
        <v>50</v>
      </c>
      <c r="B31" s="84"/>
      <c r="C31" s="87"/>
      <c r="D31" s="87"/>
      <c r="E31" s="87"/>
      <c r="F31" s="87"/>
      <c r="G31" s="87"/>
      <c r="H31" s="87"/>
      <c r="I31" s="87"/>
      <c r="J31" s="87"/>
      <c r="K31" s="87"/>
      <c r="L31" s="87"/>
      <c r="M31" s="87"/>
      <c r="N31" s="87"/>
      <c r="O31" s="87"/>
      <c r="P31" s="87"/>
      <c r="Q31" s="87"/>
      <c r="R31" s="87"/>
      <c r="S31" s="87"/>
      <c r="T31" s="87"/>
      <c r="U31" s="87"/>
      <c r="V31" s="87"/>
      <c r="W31" s="87"/>
      <c r="X31" s="87"/>
      <c r="Y31" s="87"/>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row>
    <row r="32" spans="1:50" s="92" customFormat="1" ht="15">
      <c r="A32" s="136" t="s">
        <v>61</v>
      </c>
      <c r="B32" s="84"/>
      <c r="C32" s="21" t="e">
        <f>C23+C26+C29</f>
        <v>#VALUE!</v>
      </c>
      <c r="D32" s="21" t="e">
        <f aca="true" t="shared" si="2" ref="D32:AQ32">D23+D26+D29</f>
        <v>#VALUE!</v>
      </c>
      <c r="E32" s="21" t="e">
        <f t="shared" si="2"/>
        <v>#VALUE!</v>
      </c>
      <c r="F32" s="21" t="e">
        <f t="shared" si="2"/>
        <v>#VALUE!</v>
      </c>
      <c r="G32" s="21" t="e">
        <f t="shared" si="2"/>
        <v>#VALUE!</v>
      </c>
      <c r="H32" s="21" t="e">
        <f t="shared" si="2"/>
        <v>#VALUE!</v>
      </c>
      <c r="I32" s="21" t="e">
        <f t="shared" si="2"/>
        <v>#VALUE!</v>
      </c>
      <c r="J32" s="21" t="e">
        <f t="shared" si="2"/>
        <v>#VALUE!</v>
      </c>
      <c r="K32" s="21" t="e">
        <f t="shared" si="2"/>
        <v>#VALUE!</v>
      </c>
      <c r="L32" s="21" t="e">
        <f t="shared" si="2"/>
        <v>#VALUE!</v>
      </c>
      <c r="M32" s="21" t="e">
        <f t="shared" si="2"/>
        <v>#VALUE!</v>
      </c>
      <c r="N32" s="21" t="e">
        <f t="shared" si="2"/>
        <v>#VALUE!</v>
      </c>
      <c r="O32" s="21" t="e">
        <f t="shared" si="2"/>
        <v>#VALUE!</v>
      </c>
      <c r="P32" s="21" t="e">
        <f t="shared" si="2"/>
        <v>#VALUE!</v>
      </c>
      <c r="Q32" s="21" t="e">
        <f t="shared" si="2"/>
        <v>#VALUE!</v>
      </c>
      <c r="R32" s="21" t="e">
        <f t="shared" si="2"/>
        <v>#VALUE!</v>
      </c>
      <c r="S32" s="21" t="e">
        <f t="shared" si="2"/>
        <v>#VALUE!</v>
      </c>
      <c r="T32" s="21" t="e">
        <f t="shared" si="2"/>
        <v>#VALUE!</v>
      </c>
      <c r="U32" s="21" t="e">
        <f t="shared" si="2"/>
        <v>#VALUE!</v>
      </c>
      <c r="V32" s="21" t="e">
        <f t="shared" si="2"/>
        <v>#VALUE!</v>
      </c>
      <c r="W32" s="21" t="e">
        <f t="shared" si="2"/>
        <v>#VALUE!</v>
      </c>
      <c r="X32" s="21" t="e">
        <f t="shared" si="2"/>
        <v>#VALUE!</v>
      </c>
      <c r="Y32" s="21" t="e">
        <f t="shared" si="2"/>
        <v>#VALUE!</v>
      </c>
      <c r="Z32" s="21" t="e">
        <f t="shared" si="2"/>
        <v>#VALUE!</v>
      </c>
      <c r="AA32" s="21" t="e">
        <f t="shared" si="2"/>
        <v>#VALUE!</v>
      </c>
      <c r="AB32" s="21" t="e">
        <f t="shared" si="2"/>
        <v>#VALUE!</v>
      </c>
      <c r="AC32" s="21" t="e">
        <f t="shared" si="2"/>
        <v>#VALUE!</v>
      </c>
      <c r="AD32" s="21" t="e">
        <f t="shared" si="2"/>
        <v>#VALUE!</v>
      </c>
      <c r="AE32" s="21" t="e">
        <f t="shared" si="2"/>
        <v>#VALUE!</v>
      </c>
      <c r="AF32" s="21" t="e">
        <f t="shared" si="2"/>
        <v>#VALUE!</v>
      </c>
      <c r="AG32" s="21" t="e">
        <f t="shared" si="2"/>
        <v>#VALUE!</v>
      </c>
      <c r="AH32" s="21" t="e">
        <f t="shared" si="2"/>
        <v>#VALUE!</v>
      </c>
      <c r="AI32" s="21" t="e">
        <f t="shared" si="2"/>
        <v>#VALUE!</v>
      </c>
      <c r="AJ32" s="21" t="e">
        <f t="shared" si="2"/>
        <v>#VALUE!</v>
      </c>
      <c r="AK32" s="21" t="e">
        <f t="shared" si="2"/>
        <v>#VALUE!</v>
      </c>
      <c r="AL32" s="21" t="e">
        <f t="shared" si="2"/>
        <v>#VALUE!</v>
      </c>
      <c r="AM32" s="21" t="e">
        <f t="shared" si="2"/>
        <v>#VALUE!</v>
      </c>
      <c r="AN32" s="21" t="e">
        <f t="shared" si="2"/>
        <v>#VALUE!</v>
      </c>
      <c r="AO32" s="21" t="e">
        <f t="shared" si="2"/>
        <v>#VALUE!</v>
      </c>
      <c r="AP32" s="21" t="e">
        <f t="shared" si="2"/>
        <v>#VALUE!</v>
      </c>
      <c r="AQ32" s="21" t="e">
        <f t="shared" si="2"/>
        <v>#VALUE!</v>
      </c>
      <c r="AR32" s="95"/>
      <c r="AS32" s="95"/>
      <c r="AT32" s="95"/>
      <c r="AU32" s="95"/>
      <c r="AV32" s="95"/>
      <c r="AW32" s="95"/>
      <c r="AX32" s="95"/>
    </row>
    <row r="33" spans="1:50" s="92" customFormat="1" ht="15">
      <c r="A33" s="137" t="s">
        <v>52</v>
      </c>
      <c r="B33" s="84"/>
      <c r="C33" s="21" t="e">
        <f>C24+C27+C30</f>
        <v>#VALUE!</v>
      </c>
      <c r="D33" s="21" t="e">
        <f aca="true" t="shared" si="3" ref="D33:AQ33">D24+D27+D30</f>
        <v>#VALUE!</v>
      </c>
      <c r="E33" s="21" t="e">
        <f t="shared" si="3"/>
        <v>#VALUE!</v>
      </c>
      <c r="F33" s="21" t="e">
        <f t="shared" si="3"/>
        <v>#VALUE!</v>
      </c>
      <c r="G33" s="21" t="e">
        <f t="shared" si="3"/>
        <v>#VALUE!</v>
      </c>
      <c r="H33" s="21" t="e">
        <f t="shared" si="3"/>
        <v>#VALUE!</v>
      </c>
      <c r="I33" s="21" t="e">
        <f t="shared" si="3"/>
        <v>#VALUE!</v>
      </c>
      <c r="J33" s="21" t="e">
        <f t="shared" si="3"/>
        <v>#VALUE!</v>
      </c>
      <c r="K33" s="21" t="e">
        <f t="shared" si="3"/>
        <v>#VALUE!</v>
      </c>
      <c r="L33" s="21" t="e">
        <f t="shared" si="3"/>
        <v>#VALUE!</v>
      </c>
      <c r="M33" s="21" t="e">
        <f t="shared" si="3"/>
        <v>#VALUE!</v>
      </c>
      <c r="N33" s="21" t="e">
        <f t="shared" si="3"/>
        <v>#VALUE!</v>
      </c>
      <c r="O33" s="21" t="e">
        <f t="shared" si="3"/>
        <v>#VALUE!</v>
      </c>
      <c r="P33" s="21" t="e">
        <f t="shared" si="3"/>
        <v>#VALUE!</v>
      </c>
      <c r="Q33" s="21" t="e">
        <f t="shared" si="3"/>
        <v>#VALUE!</v>
      </c>
      <c r="R33" s="21" t="e">
        <f t="shared" si="3"/>
        <v>#VALUE!</v>
      </c>
      <c r="S33" s="21" t="e">
        <f t="shared" si="3"/>
        <v>#VALUE!</v>
      </c>
      <c r="T33" s="21" t="e">
        <f t="shared" si="3"/>
        <v>#VALUE!</v>
      </c>
      <c r="U33" s="21" t="e">
        <f t="shared" si="3"/>
        <v>#VALUE!</v>
      </c>
      <c r="V33" s="21" t="e">
        <f t="shared" si="3"/>
        <v>#VALUE!</v>
      </c>
      <c r="W33" s="21" t="e">
        <f t="shared" si="3"/>
        <v>#VALUE!</v>
      </c>
      <c r="X33" s="21" t="e">
        <f t="shared" si="3"/>
        <v>#VALUE!</v>
      </c>
      <c r="Y33" s="21" t="e">
        <f t="shared" si="3"/>
        <v>#VALUE!</v>
      </c>
      <c r="Z33" s="21" t="e">
        <f t="shared" si="3"/>
        <v>#VALUE!</v>
      </c>
      <c r="AA33" s="21" t="e">
        <f t="shared" si="3"/>
        <v>#VALUE!</v>
      </c>
      <c r="AB33" s="21" t="e">
        <f t="shared" si="3"/>
        <v>#VALUE!</v>
      </c>
      <c r="AC33" s="21" t="e">
        <f t="shared" si="3"/>
        <v>#VALUE!</v>
      </c>
      <c r="AD33" s="21" t="e">
        <f t="shared" si="3"/>
        <v>#VALUE!</v>
      </c>
      <c r="AE33" s="21" t="e">
        <f t="shared" si="3"/>
        <v>#VALUE!</v>
      </c>
      <c r="AF33" s="21" t="e">
        <f t="shared" si="3"/>
        <v>#VALUE!</v>
      </c>
      <c r="AG33" s="21" t="e">
        <f t="shared" si="3"/>
        <v>#VALUE!</v>
      </c>
      <c r="AH33" s="21" t="e">
        <f t="shared" si="3"/>
        <v>#VALUE!</v>
      </c>
      <c r="AI33" s="21" t="e">
        <f t="shared" si="3"/>
        <v>#VALUE!</v>
      </c>
      <c r="AJ33" s="21" t="e">
        <f t="shared" si="3"/>
        <v>#VALUE!</v>
      </c>
      <c r="AK33" s="21" t="e">
        <f t="shared" si="3"/>
        <v>#VALUE!</v>
      </c>
      <c r="AL33" s="21" t="e">
        <f t="shared" si="3"/>
        <v>#VALUE!</v>
      </c>
      <c r="AM33" s="21" t="e">
        <f t="shared" si="3"/>
        <v>#VALUE!</v>
      </c>
      <c r="AN33" s="21" t="e">
        <f t="shared" si="3"/>
        <v>#VALUE!</v>
      </c>
      <c r="AO33" s="21" t="e">
        <f t="shared" si="3"/>
        <v>#VALUE!</v>
      </c>
      <c r="AP33" s="21" t="e">
        <f t="shared" si="3"/>
        <v>#VALUE!</v>
      </c>
      <c r="AQ33" s="21" t="e">
        <f t="shared" si="3"/>
        <v>#VALUE!</v>
      </c>
      <c r="AR33" s="95"/>
      <c r="AS33" s="95"/>
      <c r="AT33" s="95"/>
      <c r="AU33" s="95"/>
      <c r="AV33" s="95"/>
      <c r="AW33" s="95"/>
      <c r="AX33" s="95"/>
    </row>
    <row r="34" spans="1:50" s="92" customFormat="1" ht="15">
      <c r="A34" s="90"/>
      <c r="B34" s="84"/>
      <c r="C34" s="87"/>
      <c r="D34" s="87"/>
      <c r="E34" s="87"/>
      <c r="F34" s="87"/>
      <c r="G34" s="87"/>
      <c r="H34" s="87"/>
      <c r="I34" s="87"/>
      <c r="J34" s="87"/>
      <c r="K34" s="87"/>
      <c r="L34" s="87"/>
      <c r="M34" s="87"/>
      <c r="N34" s="87"/>
      <c r="O34" s="87"/>
      <c r="P34" s="87"/>
      <c r="Q34" s="87"/>
      <c r="R34" s="87"/>
      <c r="S34" s="87"/>
      <c r="T34" s="87"/>
      <c r="U34" s="87"/>
      <c r="V34" s="87"/>
      <c r="W34" s="87"/>
      <c r="X34" s="87"/>
      <c r="Y34" s="87"/>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row>
    <row r="35" ht="15">
      <c r="C35" s="87"/>
    </row>
    <row r="36" ht="15">
      <c r="C36" s="87"/>
    </row>
    <row r="37" ht="15">
      <c r="C37" s="87"/>
    </row>
    <row r="38" ht="15">
      <c r="C38" s="87"/>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26" r:id="rId1"/>
</worksheet>
</file>

<file path=xl/worksheets/sheet23.xml><?xml version="1.0" encoding="utf-8"?>
<worksheet xmlns="http://schemas.openxmlformats.org/spreadsheetml/2006/main" xmlns:r="http://schemas.openxmlformats.org/officeDocument/2006/relationships">
  <sheetPr>
    <tabColor rgb="FF00B050"/>
  </sheetPr>
  <dimension ref="A1:AQ33"/>
  <sheetViews>
    <sheetView zoomScale="85" zoomScaleNormal="85" zoomScalePageLayoutView="0" workbookViewId="0" topLeftCell="A1">
      <pane xSplit="2" ySplit="3" topLeftCell="AP4" activePane="bottomRight" state="frozen"/>
      <selection pane="topLeft" activeCell="A1" sqref="A1"/>
      <selection pane="topRight" activeCell="C1" sqref="C1"/>
      <selection pane="bottomLeft" activeCell="A4" sqref="A4"/>
      <selection pane="bottomRight" activeCell="A1" sqref="A1"/>
    </sheetView>
  </sheetViews>
  <sheetFormatPr defaultColWidth="12.7109375" defaultRowHeight="12"/>
  <cols>
    <col min="1" max="1" width="37.421875" style="84" customWidth="1"/>
    <col min="2" max="2" width="7.28125" style="84" customWidth="1"/>
    <col min="3" max="16384" width="12.7109375" style="84" customWidth="1"/>
  </cols>
  <sheetData>
    <row r="1" spans="1:12" s="87" customFormat="1" ht="23.25">
      <c r="A1" s="110" t="s">
        <v>309</v>
      </c>
      <c r="B1" s="86"/>
      <c r="C1" s="86"/>
      <c r="D1" s="86"/>
      <c r="E1" s="86"/>
      <c r="F1" s="86"/>
      <c r="G1" s="86"/>
      <c r="H1" s="86"/>
      <c r="I1" s="86"/>
      <c r="L1" s="87" t="s">
        <v>9</v>
      </c>
    </row>
    <row r="2" spans="1:30" s="149" customFormat="1" ht="23.25">
      <c r="A2" s="148"/>
      <c r="C2" s="146" t="s">
        <v>34</v>
      </c>
      <c r="D2" s="339" t="s">
        <v>335</v>
      </c>
      <c r="E2" s="150"/>
      <c r="F2" s="150"/>
      <c r="G2" s="150"/>
      <c r="H2" s="150"/>
      <c r="I2" s="150"/>
      <c r="J2" s="150"/>
      <c r="AC2" s="147" t="s">
        <v>46</v>
      </c>
      <c r="AD2" s="339"/>
    </row>
    <row r="3" spans="1:43" s="127" customFormat="1" ht="12">
      <c r="A3" s="115"/>
      <c r="C3" s="128">
        <v>38047</v>
      </c>
      <c r="D3" s="128">
        <v>38139</v>
      </c>
      <c r="E3" s="128">
        <v>38231</v>
      </c>
      <c r="F3" s="128">
        <v>38322</v>
      </c>
      <c r="G3" s="128">
        <v>38412</v>
      </c>
      <c r="H3" s="128">
        <v>38504</v>
      </c>
      <c r="I3" s="128">
        <v>38596</v>
      </c>
      <c r="J3" s="128">
        <v>38687</v>
      </c>
      <c r="K3" s="128">
        <v>38777</v>
      </c>
      <c r="L3" s="128">
        <v>38869</v>
      </c>
      <c r="M3" s="128">
        <v>38961</v>
      </c>
      <c r="N3" s="128">
        <v>39052</v>
      </c>
      <c r="O3" s="128">
        <v>39142</v>
      </c>
      <c r="P3" s="128">
        <v>39234</v>
      </c>
      <c r="Q3" s="128">
        <v>39326</v>
      </c>
      <c r="R3" s="128">
        <v>39417</v>
      </c>
      <c r="S3" s="128">
        <v>39508</v>
      </c>
      <c r="T3" s="128">
        <v>39600</v>
      </c>
      <c r="U3" s="128">
        <v>39692</v>
      </c>
      <c r="V3" s="128">
        <v>39783</v>
      </c>
      <c r="W3" s="128">
        <v>39873</v>
      </c>
      <c r="X3" s="128">
        <v>39965</v>
      </c>
      <c r="Y3" s="128">
        <v>40057</v>
      </c>
      <c r="Z3" s="128">
        <v>40148</v>
      </c>
      <c r="AA3" s="128">
        <v>40238</v>
      </c>
      <c r="AB3" s="128">
        <v>40330</v>
      </c>
      <c r="AC3" s="128">
        <v>40422</v>
      </c>
      <c r="AD3" s="128">
        <v>40513</v>
      </c>
      <c r="AE3" s="128">
        <v>40603</v>
      </c>
      <c r="AF3" s="128">
        <v>40695</v>
      </c>
      <c r="AG3" s="128">
        <v>40787</v>
      </c>
      <c r="AH3" s="128">
        <v>40878</v>
      </c>
      <c r="AI3" s="128">
        <v>40969</v>
      </c>
      <c r="AJ3" s="128">
        <v>41061</v>
      </c>
      <c r="AK3" s="128">
        <v>41153</v>
      </c>
      <c r="AL3" s="128">
        <v>41244</v>
      </c>
      <c r="AM3" s="128">
        <v>41334</v>
      </c>
      <c r="AN3" s="128">
        <v>41426</v>
      </c>
      <c r="AO3" s="128">
        <v>41518</v>
      </c>
      <c r="AP3" s="128">
        <v>41609</v>
      </c>
      <c r="AQ3" s="128">
        <v>41699</v>
      </c>
    </row>
    <row r="4" ht="15">
      <c r="A4" s="115" t="s">
        <v>64</v>
      </c>
    </row>
    <row r="5" ht="15.75" thickBot="1">
      <c r="A5" s="115" t="s">
        <v>60</v>
      </c>
    </row>
    <row r="6" spans="1:43" ht="15.75" thickBot="1">
      <c r="A6" s="116" t="s">
        <v>61</v>
      </c>
      <c r="C6" s="331" t="s">
        <v>327</v>
      </c>
      <c r="D6" s="331" t="s">
        <v>327</v>
      </c>
      <c r="E6" s="331" t="s">
        <v>327</v>
      </c>
      <c r="F6" s="331" t="s">
        <v>327</v>
      </c>
      <c r="G6" s="331" t="s">
        <v>327</v>
      </c>
      <c r="H6" s="331" t="s">
        <v>327</v>
      </c>
      <c r="I6" s="331" t="s">
        <v>327</v>
      </c>
      <c r="J6" s="331" t="s">
        <v>327</v>
      </c>
      <c r="K6" s="330" t="s">
        <v>330</v>
      </c>
      <c r="L6" s="330" t="s">
        <v>330</v>
      </c>
      <c r="M6" s="330" t="s">
        <v>330</v>
      </c>
      <c r="N6" s="330" t="s">
        <v>330</v>
      </c>
      <c r="O6" s="330" t="s">
        <v>330</v>
      </c>
      <c r="P6" s="330" t="s">
        <v>330</v>
      </c>
      <c r="Q6" s="330" t="s">
        <v>330</v>
      </c>
      <c r="R6" s="330" t="s">
        <v>330</v>
      </c>
      <c r="S6" s="330" t="s">
        <v>330</v>
      </c>
      <c r="T6" s="330" t="s">
        <v>330</v>
      </c>
      <c r="U6" s="330" t="s">
        <v>330</v>
      </c>
      <c r="V6" s="330" t="s">
        <v>330</v>
      </c>
      <c r="W6" s="330" t="s">
        <v>330</v>
      </c>
      <c r="X6" s="330" t="s">
        <v>330</v>
      </c>
      <c r="Y6" s="330" t="s">
        <v>330</v>
      </c>
      <c r="Z6" s="330" t="s">
        <v>330</v>
      </c>
      <c r="AA6" s="330" t="s">
        <v>330</v>
      </c>
      <c r="AB6" s="330" t="s">
        <v>330</v>
      </c>
      <c r="AC6" s="330" t="s">
        <v>330</v>
      </c>
      <c r="AD6" s="330" t="s">
        <v>330</v>
      </c>
      <c r="AE6" s="330" t="s">
        <v>330</v>
      </c>
      <c r="AF6" s="330" t="s">
        <v>330</v>
      </c>
      <c r="AG6" s="330" t="s">
        <v>330</v>
      </c>
      <c r="AH6" s="330" t="s">
        <v>330</v>
      </c>
      <c r="AI6" s="330" t="s">
        <v>330</v>
      </c>
      <c r="AJ6" s="330" t="s">
        <v>330</v>
      </c>
      <c r="AK6" s="330" t="s">
        <v>330</v>
      </c>
      <c r="AL6" s="330" t="s">
        <v>330</v>
      </c>
      <c r="AM6" s="330" t="s">
        <v>330</v>
      </c>
      <c r="AN6" s="330" t="s">
        <v>330</v>
      </c>
      <c r="AO6" s="330" t="s">
        <v>330</v>
      </c>
      <c r="AP6" s="330" t="s">
        <v>330</v>
      </c>
      <c r="AQ6" s="330" t="s">
        <v>330</v>
      </c>
    </row>
    <row r="7" spans="1:43" ht="15.75" thickBot="1">
      <c r="A7" s="116" t="s">
        <v>52</v>
      </c>
      <c r="C7" s="331" t="s">
        <v>327</v>
      </c>
      <c r="D7" s="331" t="s">
        <v>327</v>
      </c>
      <c r="E7" s="331" t="s">
        <v>327</v>
      </c>
      <c r="F7" s="331" t="s">
        <v>327</v>
      </c>
      <c r="G7" s="331" t="s">
        <v>327</v>
      </c>
      <c r="H7" s="331" t="s">
        <v>327</v>
      </c>
      <c r="I7" s="331" t="s">
        <v>327</v>
      </c>
      <c r="J7" s="331" t="s">
        <v>327</v>
      </c>
      <c r="K7" s="341" t="s">
        <v>330</v>
      </c>
      <c r="L7" s="341" t="s">
        <v>330</v>
      </c>
      <c r="M7" s="341" t="s">
        <v>330</v>
      </c>
      <c r="N7" s="341" t="s">
        <v>330</v>
      </c>
      <c r="O7" s="341" t="s">
        <v>330</v>
      </c>
      <c r="P7" s="341" t="s">
        <v>330</v>
      </c>
      <c r="Q7" s="341" t="s">
        <v>330</v>
      </c>
      <c r="R7" s="341" t="s">
        <v>330</v>
      </c>
      <c r="S7" s="341" t="s">
        <v>330</v>
      </c>
      <c r="T7" s="341" t="s">
        <v>330</v>
      </c>
      <c r="U7" s="341" t="s">
        <v>330</v>
      </c>
      <c r="V7" s="341" t="s">
        <v>330</v>
      </c>
      <c r="W7" s="341" t="s">
        <v>330</v>
      </c>
      <c r="X7" s="341" t="s">
        <v>330</v>
      </c>
      <c r="Y7" s="341" t="s">
        <v>330</v>
      </c>
      <c r="Z7" s="341" t="s">
        <v>330</v>
      </c>
      <c r="AA7" s="341" t="s">
        <v>330</v>
      </c>
      <c r="AB7" s="341" t="s">
        <v>330</v>
      </c>
      <c r="AC7" s="341" t="s">
        <v>330</v>
      </c>
      <c r="AD7" s="341" t="s">
        <v>330</v>
      </c>
      <c r="AE7" s="341" t="s">
        <v>330</v>
      </c>
      <c r="AF7" s="341" t="s">
        <v>330</v>
      </c>
      <c r="AG7" s="341" t="s">
        <v>330</v>
      </c>
      <c r="AH7" s="341" t="s">
        <v>330</v>
      </c>
      <c r="AI7" s="341" t="s">
        <v>330</v>
      </c>
      <c r="AJ7" s="341" t="s">
        <v>330</v>
      </c>
      <c r="AK7" s="341" t="s">
        <v>330</v>
      </c>
      <c r="AL7" s="341" t="s">
        <v>330</v>
      </c>
      <c r="AM7" s="341" t="s">
        <v>330</v>
      </c>
      <c r="AN7" s="341" t="s">
        <v>330</v>
      </c>
      <c r="AO7" s="341" t="s">
        <v>330</v>
      </c>
      <c r="AP7" s="341" t="s">
        <v>330</v>
      </c>
      <c r="AQ7" s="341" t="s">
        <v>330</v>
      </c>
    </row>
    <row r="8" spans="1:43" ht="15.75" thickBot="1">
      <c r="A8" s="116" t="s">
        <v>71</v>
      </c>
      <c r="C8" s="331" t="s">
        <v>327</v>
      </c>
      <c r="D8" s="331" t="s">
        <v>327</v>
      </c>
      <c r="E8" s="331" t="s">
        <v>327</v>
      </c>
      <c r="F8" s="331" t="s">
        <v>327</v>
      </c>
      <c r="G8" s="331" t="s">
        <v>327</v>
      </c>
      <c r="H8" s="331" t="s">
        <v>327</v>
      </c>
      <c r="I8" s="331" t="s">
        <v>327</v>
      </c>
      <c r="J8" s="331" t="s">
        <v>327</v>
      </c>
      <c r="K8" s="341" t="s">
        <v>330</v>
      </c>
      <c r="L8" s="341" t="s">
        <v>330</v>
      </c>
      <c r="M8" s="341" t="s">
        <v>330</v>
      </c>
      <c r="N8" s="341" t="s">
        <v>330</v>
      </c>
      <c r="O8" s="341" t="s">
        <v>330</v>
      </c>
      <c r="P8" s="341" t="s">
        <v>330</v>
      </c>
      <c r="Q8" s="341" t="s">
        <v>330</v>
      </c>
      <c r="R8" s="341" t="s">
        <v>330</v>
      </c>
      <c r="S8" s="341" t="s">
        <v>330</v>
      </c>
      <c r="T8" s="341" t="s">
        <v>330</v>
      </c>
      <c r="U8" s="341" t="s">
        <v>330</v>
      </c>
      <c r="V8" s="341" t="s">
        <v>330</v>
      </c>
      <c r="W8" s="341" t="s">
        <v>330</v>
      </c>
      <c r="X8" s="341" t="s">
        <v>330</v>
      </c>
      <c r="Y8" s="341" t="s">
        <v>330</v>
      </c>
      <c r="Z8" s="341" t="s">
        <v>330</v>
      </c>
      <c r="AA8" s="341" t="s">
        <v>330</v>
      </c>
      <c r="AB8" s="341" t="s">
        <v>330</v>
      </c>
      <c r="AC8" s="341" t="s">
        <v>330</v>
      </c>
      <c r="AD8" s="341" t="s">
        <v>330</v>
      </c>
      <c r="AE8" s="341" t="s">
        <v>330</v>
      </c>
      <c r="AF8" s="341" t="s">
        <v>330</v>
      </c>
      <c r="AG8" s="341" t="s">
        <v>330</v>
      </c>
      <c r="AH8" s="341" t="s">
        <v>330</v>
      </c>
      <c r="AI8" s="341" t="s">
        <v>330</v>
      </c>
      <c r="AJ8" s="341" t="s">
        <v>330</v>
      </c>
      <c r="AK8" s="341" t="s">
        <v>330</v>
      </c>
      <c r="AL8" s="341" t="s">
        <v>330</v>
      </c>
      <c r="AM8" s="341" t="s">
        <v>330</v>
      </c>
      <c r="AN8" s="341" t="s">
        <v>330</v>
      </c>
      <c r="AO8" s="341" t="s">
        <v>330</v>
      </c>
      <c r="AP8" s="341" t="s">
        <v>330</v>
      </c>
      <c r="AQ8" s="341" t="s">
        <v>330</v>
      </c>
    </row>
    <row r="9" spans="1:43" s="87" customFormat="1" ht="15.75" thickBot="1">
      <c r="A9" s="126" t="s">
        <v>62</v>
      </c>
      <c r="C9" s="130"/>
      <c r="D9" s="130"/>
      <c r="E9" s="130"/>
      <c r="F9" s="130"/>
      <c r="G9" s="130"/>
      <c r="H9" s="130"/>
      <c r="I9" s="130"/>
      <c r="J9" s="130"/>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row>
    <row r="10" spans="1:43" ht="15.75" thickBot="1">
      <c r="A10" s="116" t="s">
        <v>61</v>
      </c>
      <c r="C10" s="341" t="s">
        <v>330</v>
      </c>
      <c r="D10" s="341" t="s">
        <v>330</v>
      </c>
      <c r="E10" s="341" t="s">
        <v>330</v>
      </c>
      <c r="F10" s="341" t="s">
        <v>330</v>
      </c>
      <c r="G10" s="341" t="s">
        <v>330</v>
      </c>
      <c r="H10" s="341" t="s">
        <v>330</v>
      </c>
      <c r="I10" s="341" t="s">
        <v>330</v>
      </c>
      <c r="J10" s="341" t="s">
        <v>330</v>
      </c>
      <c r="K10" s="330" t="s">
        <v>330</v>
      </c>
      <c r="L10" s="330" t="s">
        <v>330</v>
      </c>
      <c r="M10" s="330" t="s">
        <v>330</v>
      </c>
      <c r="N10" s="330" t="s">
        <v>330</v>
      </c>
      <c r="O10" s="330" t="s">
        <v>330</v>
      </c>
      <c r="P10" s="330" t="s">
        <v>330</v>
      </c>
      <c r="Q10" s="330" t="s">
        <v>330</v>
      </c>
      <c r="R10" s="330" t="s">
        <v>330</v>
      </c>
      <c r="S10" s="330" t="s">
        <v>330</v>
      </c>
      <c r="T10" s="330" t="s">
        <v>330</v>
      </c>
      <c r="U10" s="330" t="s">
        <v>330</v>
      </c>
      <c r="V10" s="330" t="s">
        <v>330</v>
      </c>
      <c r="W10" s="330" t="s">
        <v>330</v>
      </c>
      <c r="X10" s="330" t="s">
        <v>330</v>
      </c>
      <c r="Y10" s="330" t="s">
        <v>330</v>
      </c>
      <c r="Z10" s="330" t="s">
        <v>330</v>
      </c>
      <c r="AA10" s="330" t="s">
        <v>330</v>
      </c>
      <c r="AB10" s="330" t="s">
        <v>330</v>
      </c>
      <c r="AC10" s="330" t="s">
        <v>330</v>
      </c>
      <c r="AD10" s="330" t="s">
        <v>330</v>
      </c>
      <c r="AE10" s="330" t="s">
        <v>330</v>
      </c>
      <c r="AF10" s="330" t="s">
        <v>330</v>
      </c>
      <c r="AG10" s="330" t="s">
        <v>330</v>
      </c>
      <c r="AH10" s="330" t="s">
        <v>330</v>
      </c>
      <c r="AI10" s="330" t="s">
        <v>330</v>
      </c>
      <c r="AJ10" s="330" t="s">
        <v>330</v>
      </c>
      <c r="AK10" s="330" t="s">
        <v>330</v>
      </c>
      <c r="AL10" s="330" t="s">
        <v>330</v>
      </c>
      <c r="AM10" s="330" t="s">
        <v>330</v>
      </c>
      <c r="AN10" s="330" t="s">
        <v>330</v>
      </c>
      <c r="AO10" s="330" t="s">
        <v>330</v>
      </c>
      <c r="AP10" s="330" t="s">
        <v>330</v>
      </c>
      <c r="AQ10" s="330" t="s">
        <v>330</v>
      </c>
    </row>
    <row r="11" spans="1:43" ht="15.75" thickBot="1">
      <c r="A11" s="116" t="s">
        <v>52</v>
      </c>
      <c r="C11" s="341" t="s">
        <v>330</v>
      </c>
      <c r="D11" s="341" t="s">
        <v>330</v>
      </c>
      <c r="E11" s="341" t="s">
        <v>330</v>
      </c>
      <c r="F11" s="341" t="s">
        <v>330</v>
      </c>
      <c r="G11" s="341" t="s">
        <v>330</v>
      </c>
      <c r="H11" s="341" t="s">
        <v>330</v>
      </c>
      <c r="I11" s="341" t="s">
        <v>330</v>
      </c>
      <c r="J11" s="341" t="s">
        <v>330</v>
      </c>
      <c r="K11" s="330" t="s">
        <v>330</v>
      </c>
      <c r="L11" s="330" t="s">
        <v>330</v>
      </c>
      <c r="M11" s="330" t="s">
        <v>330</v>
      </c>
      <c r="N11" s="330" t="s">
        <v>330</v>
      </c>
      <c r="O11" s="330" t="s">
        <v>330</v>
      </c>
      <c r="P11" s="330" t="s">
        <v>330</v>
      </c>
      <c r="Q11" s="330" t="s">
        <v>330</v>
      </c>
      <c r="R11" s="330" t="s">
        <v>330</v>
      </c>
      <c r="S11" s="330" t="s">
        <v>330</v>
      </c>
      <c r="T11" s="330" t="s">
        <v>330</v>
      </c>
      <c r="U11" s="330" t="s">
        <v>330</v>
      </c>
      <c r="V11" s="330" t="s">
        <v>330</v>
      </c>
      <c r="W11" s="330" t="s">
        <v>330</v>
      </c>
      <c r="X11" s="330" t="s">
        <v>330</v>
      </c>
      <c r="Y11" s="330" t="s">
        <v>330</v>
      </c>
      <c r="Z11" s="330" t="s">
        <v>330</v>
      </c>
      <c r="AA11" s="330" t="s">
        <v>330</v>
      </c>
      <c r="AB11" s="330" t="s">
        <v>330</v>
      </c>
      <c r="AC11" s="330" t="s">
        <v>330</v>
      </c>
      <c r="AD11" s="330" t="s">
        <v>330</v>
      </c>
      <c r="AE11" s="330" t="s">
        <v>330</v>
      </c>
      <c r="AF11" s="330" t="s">
        <v>330</v>
      </c>
      <c r="AG11" s="330" t="s">
        <v>330</v>
      </c>
      <c r="AH11" s="330" t="s">
        <v>330</v>
      </c>
      <c r="AI11" s="330" t="s">
        <v>330</v>
      </c>
      <c r="AJ11" s="330" t="s">
        <v>330</v>
      </c>
      <c r="AK11" s="330" t="s">
        <v>330</v>
      </c>
      <c r="AL11" s="330" t="s">
        <v>330</v>
      </c>
      <c r="AM11" s="330" t="s">
        <v>330</v>
      </c>
      <c r="AN11" s="330" t="s">
        <v>330</v>
      </c>
      <c r="AO11" s="330" t="s">
        <v>330</v>
      </c>
      <c r="AP11" s="330" t="s">
        <v>330</v>
      </c>
      <c r="AQ11" s="330" t="s">
        <v>330</v>
      </c>
    </row>
    <row r="12" spans="1:43" ht="15.75" thickBot="1">
      <c r="A12" s="116" t="s">
        <v>71</v>
      </c>
      <c r="C12" s="331" t="s">
        <v>327</v>
      </c>
      <c r="D12" s="331" t="s">
        <v>327</v>
      </c>
      <c r="E12" s="331" t="s">
        <v>327</v>
      </c>
      <c r="F12" s="341" t="s">
        <v>330</v>
      </c>
      <c r="G12" s="341" t="s">
        <v>330</v>
      </c>
      <c r="H12" s="341" t="s">
        <v>330</v>
      </c>
      <c r="I12" s="341" t="s">
        <v>330</v>
      </c>
      <c r="J12" s="341" t="s">
        <v>330</v>
      </c>
      <c r="K12" s="341" t="s">
        <v>330</v>
      </c>
      <c r="L12" s="341" t="s">
        <v>330</v>
      </c>
      <c r="M12" s="341" t="s">
        <v>330</v>
      </c>
      <c r="N12" s="341" t="s">
        <v>330</v>
      </c>
      <c r="O12" s="341" t="s">
        <v>330</v>
      </c>
      <c r="P12" s="341" t="s">
        <v>330</v>
      </c>
      <c r="Q12" s="341" t="s">
        <v>330</v>
      </c>
      <c r="R12" s="341" t="s">
        <v>330</v>
      </c>
      <c r="S12" s="341" t="s">
        <v>330</v>
      </c>
      <c r="T12" s="341" t="s">
        <v>330</v>
      </c>
      <c r="U12" s="341" t="s">
        <v>330</v>
      </c>
      <c r="V12" s="341" t="s">
        <v>330</v>
      </c>
      <c r="W12" s="341" t="s">
        <v>330</v>
      </c>
      <c r="X12" s="341" t="s">
        <v>330</v>
      </c>
      <c r="Y12" s="341" t="s">
        <v>330</v>
      </c>
      <c r="Z12" s="341" t="s">
        <v>330</v>
      </c>
      <c r="AA12" s="341" t="s">
        <v>330</v>
      </c>
      <c r="AB12" s="341" t="s">
        <v>330</v>
      </c>
      <c r="AC12" s="341" t="s">
        <v>330</v>
      </c>
      <c r="AD12" s="341" t="s">
        <v>330</v>
      </c>
      <c r="AE12" s="341" t="s">
        <v>330</v>
      </c>
      <c r="AF12" s="341" t="s">
        <v>330</v>
      </c>
      <c r="AG12" s="341" t="s">
        <v>330</v>
      </c>
      <c r="AH12" s="341" t="s">
        <v>330</v>
      </c>
      <c r="AI12" s="341" t="s">
        <v>330</v>
      </c>
      <c r="AJ12" s="341" t="s">
        <v>330</v>
      </c>
      <c r="AK12" s="341" t="s">
        <v>330</v>
      </c>
      <c r="AL12" s="341" t="s">
        <v>330</v>
      </c>
      <c r="AM12" s="341" t="s">
        <v>330</v>
      </c>
      <c r="AN12" s="341" t="s">
        <v>330</v>
      </c>
      <c r="AO12" s="341" t="s">
        <v>330</v>
      </c>
      <c r="AP12" s="341" t="s">
        <v>330</v>
      </c>
      <c r="AQ12" s="341" t="s">
        <v>330</v>
      </c>
    </row>
    <row r="13" spans="1:43" ht="24">
      <c r="A13" s="117" t="s">
        <v>63</v>
      </c>
      <c r="C13" s="331" t="s">
        <v>327</v>
      </c>
      <c r="D13" s="331" t="s">
        <v>327</v>
      </c>
      <c r="E13" s="331" t="s">
        <v>327</v>
      </c>
      <c r="F13" s="331" t="s">
        <v>327</v>
      </c>
      <c r="G13" s="331" t="s">
        <v>327</v>
      </c>
      <c r="H13" s="331" t="s">
        <v>327</v>
      </c>
      <c r="I13" s="331" t="s">
        <v>327</v>
      </c>
      <c r="J13" s="331" t="s">
        <v>327</v>
      </c>
      <c r="K13" s="331" t="s">
        <v>327</v>
      </c>
      <c r="L13" s="331" t="s">
        <v>327</v>
      </c>
      <c r="M13" s="331" t="s">
        <v>327</v>
      </c>
      <c r="N13" s="331" t="s">
        <v>327</v>
      </c>
      <c r="O13" s="331" t="s">
        <v>327</v>
      </c>
      <c r="P13" s="331" t="s">
        <v>327</v>
      </c>
      <c r="Q13" s="331" t="s">
        <v>327</v>
      </c>
      <c r="R13" s="331" t="s">
        <v>327</v>
      </c>
      <c r="S13" s="331" t="s">
        <v>327</v>
      </c>
      <c r="T13" s="331" t="s">
        <v>327</v>
      </c>
      <c r="U13" s="331" t="s">
        <v>327</v>
      </c>
      <c r="V13" s="331" t="s">
        <v>327</v>
      </c>
      <c r="W13" s="331" t="s">
        <v>327</v>
      </c>
      <c r="X13" s="331" t="s">
        <v>327</v>
      </c>
      <c r="Y13" s="331" t="s">
        <v>327</v>
      </c>
      <c r="Z13" s="331" t="s">
        <v>327</v>
      </c>
      <c r="AA13" s="331" t="s">
        <v>327</v>
      </c>
      <c r="AB13" s="331" t="s">
        <v>327</v>
      </c>
      <c r="AC13" s="331" t="s">
        <v>327</v>
      </c>
      <c r="AD13" s="331" t="s">
        <v>327</v>
      </c>
      <c r="AE13" s="331" t="s">
        <v>327</v>
      </c>
      <c r="AF13" s="331" t="s">
        <v>327</v>
      </c>
      <c r="AG13" s="331" t="s">
        <v>327</v>
      </c>
      <c r="AH13" s="331" t="s">
        <v>327</v>
      </c>
      <c r="AI13" s="331" t="s">
        <v>327</v>
      </c>
      <c r="AJ13" s="331" t="s">
        <v>327</v>
      </c>
      <c r="AK13" s="331" t="s">
        <v>327</v>
      </c>
      <c r="AL13" s="331" t="s">
        <v>327</v>
      </c>
      <c r="AM13" s="331" t="s">
        <v>327</v>
      </c>
      <c r="AN13" s="331" t="s">
        <v>327</v>
      </c>
      <c r="AO13" s="331" t="s">
        <v>327</v>
      </c>
      <c r="AP13" s="331" t="s">
        <v>327</v>
      </c>
      <c r="AQ13" s="331" t="s">
        <v>327</v>
      </c>
    </row>
    <row r="14" spans="1:43" s="133" customFormat="1" ht="15">
      <c r="A14" s="75" t="s">
        <v>57</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row>
    <row r="15" spans="1:43" ht="15">
      <c r="A15" s="119" t="s">
        <v>56</v>
      </c>
      <c r="C15" s="112" t="e">
        <f>C6+C10</f>
        <v>#VALUE!</v>
      </c>
      <c r="D15" s="112" t="e">
        <f aca="true" t="shared" si="0" ref="D15:AQ15">D6+D10</f>
        <v>#VALUE!</v>
      </c>
      <c r="E15" s="112" t="e">
        <f t="shared" si="0"/>
        <v>#VALUE!</v>
      </c>
      <c r="F15" s="112" t="e">
        <f t="shared" si="0"/>
        <v>#VALUE!</v>
      </c>
      <c r="G15" s="112" t="e">
        <f t="shared" si="0"/>
        <v>#VALUE!</v>
      </c>
      <c r="H15" s="112" t="e">
        <f t="shared" si="0"/>
        <v>#VALUE!</v>
      </c>
      <c r="I15" s="112" t="e">
        <f t="shared" si="0"/>
        <v>#VALUE!</v>
      </c>
      <c r="J15" s="112" t="e">
        <f t="shared" si="0"/>
        <v>#VALUE!</v>
      </c>
      <c r="K15" s="112" t="e">
        <f t="shared" si="0"/>
        <v>#VALUE!</v>
      </c>
      <c r="L15" s="112" t="e">
        <f t="shared" si="0"/>
        <v>#VALUE!</v>
      </c>
      <c r="M15" s="112" t="e">
        <f t="shared" si="0"/>
        <v>#VALUE!</v>
      </c>
      <c r="N15" s="112" t="e">
        <f t="shared" si="0"/>
        <v>#VALUE!</v>
      </c>
      <c r="O15" s="112" t="e">
        <f t="shared" si="0"/>
        <v>#VALUE!</v>
      </c>
      <c r="P15" s="112" t="e">
        <f t="shared" si="0"/>
        <v>#VALUE!</v>
      </c>
      <c r="Q15" s="112" t="e">
        <f t="shared" si="0"/>
        <v>#VALUE!</v>
      </c>
      <c r="R15" s="112" t="e">
        <f t="shared" si="0"/>
        <v>#VALUE!</v>
      </c>
      <c r="S15" s="112" t="e">
        <f t="shared" si="0"/>
        <v>#VALUE!</v>
      </c>
      <c r="T15" s="112" t="e">
        <f t="shared" si="0"/>
        <v>#VALUE!</v>
      </c>
      <c r="U15" s="112" t="e">
        <f t="shared" si="0"/>
        <v>#VALUE!</v>
      </c>
      <c r="V15" s="112" t="e">
        <f t="shared" si="0"/>
        <v>#VALUE!</v>
      </c>
      <c r="W15" s="112" t="e">
        <f t="shared" si="0"/>
        <v>#VALUE!</v>
      </c>
      <c r="X15" s="112" t="e">
        <f t="shared" si="0"/>
        <v>#VALUE!</v>
      </c>
      <c r="Y15" s="112" t="e">
        <f t="shared" si="0"/>
        <v>#VALUE!</v>
      </c>
      <c r="Z15" s="112" t="e">
        <f t="shared" si="0"/>
        <v>#VALUE!</v>
      </c>
      <c r="AA15" s="112" t="e">
        <f t="shared" si="0"/>
        <v>#VALUE!</v>
      </c>
      <c r="AB15" s="112" t="e">
        <f t="shared" si="0"/>
        <v>#VALUE!</v>
      </c>
      <c r="AC15" s="112" t="e">
        <f t="shared" si="0"/>
        <v>#VALUE!</v>
      </c>
      <c r="AD15" s="112" t="e">
        <f t="shared" si="0"/>
        <v>#VALUE!</v>
      </c>
      <c r="AE15" s="112" t="e">
        <f t="shared" si="0"/>
        <v>#VALUE!</v>
      </c>
      <c r="AF15" s="112" t="e">
        <f t="shared" si="0"/>
        <v>#VALUE!</v>
      </c>
      <c r="AG15" s="112" t="e">
        <f t="shared" si="0"/>
        <v>#VALUE!</v>
      </c>
      <c r="AH15" s="112" t="e">
        <f t="shared" si="0"/>
        <v>#VALUE!</v>
      </c>
      <c r="AI15" s="112" t="e">
        <f t="shared" si="0"/>
        <v>#VALUE!</v>
      </c>
      <c r="AJ15" s="112" t="e">
        <f t="shared" si="0"/>
        <v>#VALUE!</v>
      </c>
      <c r="AK15" s="112" t="e">
        <f t="shared" si="0"/>
        <v>#VALUE!</v>
      </c>
      <c r="AL15" s="112" t="e">
        <f t="shared" si="0"/>
        <v>#VALUE!</v>
      </c>
      <c r="AM15" s="112" t="e">
        <f t="shared" si="0"/>
        <v>#VALUE!</v>
      </c>
      <c r="AN15" s="112" t="e">
        <f t="shared" si="0"/>
        <v>#VALUE!</v>
      </c>
      <c r="AO15" s="112" t="e">
        <f t="shared" si="0"/>
        <v>#VALUE!</v>
      </c>
      <c r="AP15" s="112" t="e">
        <f t="shared" si="0"/>
        <v>#VALUE!</v>
      </c>
      <c r="AQ15" s="112" t="e">
        <f t="shared" si="0"/>
        <v>#VALUE!</v>
      </c>
    </row>
    <row r="16" spans="1:43" ht="15">
      <c r="A16" s="119" t="s">
        <v>36</v>
      </c>
      <c r="C16" s="112" t="e">
        <f>C7+C11</f>
        <v>#VALUE!</v>
      </c>
      <c r="D16" s="112" t="e">
        <f aca="true" t="shared" si="1" ref="D16:AQ16">D7+D11</f>
        <v>#VALUE!</v>
      </c>
      <c r="E16" s="112" t="e">
        <f t="shared" si="1"/>
        <v>#VALUE!</v>
      </c>
      <c r="F16" s="112" t="e">
        <f t="shared" si="1"/>
        <v>#VALUE!</v>
      </c>
      <c r="G16" s="112" t="e">
        <f t="shared" si="1"/>
        <v>#VALUE!</v>
      </c>
      <c r="H16" s="112" t="e">
        <f t="shared" si="1"/>
        <v>#VALUE!</v>
      </c>
      <c r="I16" s="112" t="e">
        <f t="shared" si="1"/>
        <v>#VALUE!</v>
      </c>
      <c r="J16" s="112" t="e">
        <f t="shared" si="1"/>
        <v>#VALUE!</v>
      </c>
      <c r="K16" s="112" t="e">
        <f t="shared" si="1"/>
        <v>#VALUE!</v>
      </c>
      <c r="L16" s="112" t="e">
        <f t="shared" si="1"/>
        <v>#VALUE!</v>
      </c>
      <c r="M16" s="112" t="e">
        <f t="shared" si="1"/>
        <v>#VALUE!</v>
      </c>
      <c r="N16" s="112" t="e">
        <f t="shared" si="1"/>
        <v>#VALUE!</v>
      </c>
      <c r="O16" s="112" t="e">
        <f t="shared" si="1"/>
        <v>#VALUE!</v>
      </c>
      <c r="P16" s="112" t="e">
        <f t="shared" si="1"/>
        <v>#VALUE!</v>
      </c>
      <c r="Q16" s="112" t="e">
        <f t="shared" si="1"/>
        <v>#VALUE!</v>
      </c>
      <c r="R16" s="112" t="e">
        <f t="shared" si="1"/>
        <v>#VALUE!</v>
      </c>
      <c r="S16" s="112" t="e">
        <f t="shared" si="1"/>
        <v>#VALUE!</v>
      </c>
      <c r="T16" s="112" t="e">
        <f t="shared" si="1"/>
        <v>#VALUE!</v>
      </c>
      <c r="U16" s="112" t="e">
        <f t="shared" si="1"/>
        <v>#VALUE!</v>
      </c>
      <c r="V16" s="112" t="e">
        <f t="shared" si="1"/>
        <v>#VALUE!</v>
      </c>
      <c r="W16" s="112" t="e">
        <f t="shared" si="1"/>
        <v>#VALUE!</v>
      </c>
      <c r="X16" s="112" t="e">
        <f t="shared" si="1"/>
        <v>#VALUE!</v>
      </c>
      <c r="Y16" s="112" t="e">
        <f t="shared" si="1"/>
        <v>#VALUE!</v>
      </c>
      <c r="Z16" s="112" t="e">
        <f t="shared" si="1"/>
        <v>#VALUE!</v>
      </c>
      <c r="AA16" s="112" t="e">
        <f t="shared" si="1"/>
        <v>#VALUE!</v>
      </c>
      <c r="AB16" s="112" t="e">
        <f t="shared" si="1"/>
        <v>#VALUE!</v>
      </c>
      <c r="AC16" s="112" t="e">
        <f t="shared" si="1"/>
        <v>#VALUE!</v>
      </c>
      <c r="AD16" s="112" t="e">
        <f t="shared" si="1"/>
        <v>#VALUE!</v>
      </c>
      <c r="AE16" s="112" t="e">
        <f t="shared" si="1"/>
        <v>#VALUE!</v>
      </c>
      <c r="AF16" s="112" t="e">
        <f t="shared" si="1"/>
        <v>#VALUE!</v>
      </c>
      <c r="AG16" s="112" t="e">
        <f t="shared" si="1"/>
        <v>#VALUE!</v>
      </c>
      <c r="AH16" s="112" t="e">
        <f t="shared" si="1"/>
        <v>#VALUE!</v>
      </c>
      <c r="AI16" s="112" t="e">
        <f t="shared" si="1"/>
        <v>#VALUE!</v>
      </c>
      <c r="AJ16" s="112" t="e">
        <f t="shared" si="1"/>
        <v>#VALUE!</v>
      </c>
      <c r="AK16" s="112" t="e">
        <f t="shared" si="1"/>
        <v>#VALUE!</v>
      </c>
      <c r="AL16" s="112" t="e">
        <f t="shared" si="1"/>
        <v>#VALUE!</v>
      </c>
      <c r="AM16" s="112" t="e">
        <f t="shared" si="1"/>
        <v>#VALUE!</v>
      </c>
      <c r="AN16" s="112" t="e">
        <f t="shared" si="1"/>
        <v>#VALUE!</v>
      </c>
      <c r="AO16" s="112" t="e">
        <f t="shared" si="1"/>
        <v>#VALUE!</v>
      </c>
      <c r="AP16" s="112" t="e">
        <f t="shared" si="1"/>
        <v>#VALUE!</v>
      </c>
      <c r="AQ16" s="112" t="e">
        <f t="shared" si="1"/>
        <v>#VALUE!</v>
      </c>
    </row>
    <row r="17" spans="1:43" ht="15">
      <c r="A17" s="119" t="s">
        <v>72</v>
      </c>
      <c r="C17" s="331" t="s">
        <v>327</v>
      </c>
      <c r="D17" s="331" t="s">
        <v>327</v>
      </c>
      <c r="E17" s="331" t="s">
        <v>327</v>
      </c>
      <c r="F17" s="112" t="e">
        <f>SUM(C16:F16)</f>
        <v>#VALUE!</v>
      </c>
      <c r="G17" s="112" t="e">
        <f aca="true" t="shared" si="2" ref="G17:AQ17">SUM(D16:G16)</f>
        <v>#VALUE!</v>
      </c>
      <c r="H17" s="112" t="e">
        <f t="shared" si="2"/>
        <v>#VALUE!</v>
      </c>
      <c r="I17" s="112" t="e">
        <f t="shared" si="2"/>
        <v>#VALUE!</v>
      </c>
      <c r="J17" s="112" t="e">
        <f t="shared" si="2"/>
        <v>#VALUE!</v>
      </c>
      <c r="K17" s="112" t="e">
        <f t="shared" si="2"/>
        <v>#VALUE!</v>
      </c>
      <c r="L17" s="112" t="e">
        <f t="shared" si="2"/>
        <v>#VALUE!</v>
      </c>
      <c r="M17" s="112" t="e">
        <f t="shared" si="2"/>
        <v>#VALUE!</v>
      </c>
      <c r="N17" s="112" t="e">
        <f t="shared" si="2"/>
        <v>#VALUE!</v>
      </c>
      <c r="O17" s="112" t="e">
        <f t="shared" si="2"/>
        <v>#VALUE!</v>
      </c>
      <c r="P17" s="112" t="e">
        <f t="shared" si="2"/>
        <v>#VALUE!</v>
      </c>
      <c r="Q17" s="112" t="e">
        <f t="shared" si="2"/>
        <v>#VALUE!</v>
      </c>
      <c r="R17" s="112" t="e">
        <f t="shared" si="2"/>
        <v>#VALUE!</v>
      </c>
      <c r="S17" s="112" t="e">
        <f t="shared" si="2"/>
        <v>#VALUE!</v>
      </c>
      <c r="T17" s="112" t="e">
        <f t="shared" si="2"/>
        <v>#VALUE!</v>
      </c>
      <c r="U17" s="112" t="e">
        <f t="shared" si="2"/>
        <v>#VALUE!</v>
      </c>
      <c r="V17" s="112" t="e">
        <f t="shared" si="2"/>
        <v>#VALUE!</v>
      </c>
      <c r="W17" s="112" t="e">
        <f t="shared" si="2"/>
        <v>#VALUE!</v>
      </c>
      <c r="X17" s="112" t="e">
        <f t="shared" si="2"/>
        <v>#VALUE!</v>
      </c>
      <c r="Y17" s="112" t="e">
        <f t="shared" si="2"/>
        <v>#VALUE!</v>
      </c>
      <c r="Z17" s="112" t="e">
        <f t="shared" si="2"/>
        <v>#VALUE!</v>
      </c>
      <c r="AA17" s="112" t="e">
        <f t="shared" si="2"/>
        <v>#VALUE!</v>
      </c>
      <c r="AB17" s="112" t="e">
        <f t="shared" si="2"/>
        <v>#VALUE!</v>
      </c>
      <c r="AC17" s="112" t="e">
        <f t="shared" si="2"/>
        <v>#VALUE!</v>
      </c>
      <c r="AD17" s="112" t="e">
        <f t="shared" si="2"/>
        <v>#VALUE!</v>
      </c>
      <c r="AE17" s="112" t="e">
        <f t="shared" si="2"/>
        <v>#VALUE!</v>
      </c>
      <c r="AF17" s="112" t="e">
        <f t="shared" si="2"/>
        <v>#VALUE!</v>
      </c>
      <c r="AG17" s="112" t="e">
        <f t="shared" si="2"/>
        <v>#VALUE!</v>
      </c>
      <c r="AH17" s="112" t="e">
        <f t="shared" si="2"/>
        <v>#VALUE!</v>
      </c>
      <c r="AI17" s="112" t="e">
        <f t="shared" si="2"/>
        <v>#VALUE!</v>
      </c>
      <c r="AJ17" s="112" t="e">
        <f t="shared" si="2"/>
        <v>#VALUE!</v>
      </c>
      <c r="AK17" s="112" t="e">
        <f t="shared" si="2"/>
        <v>#VALUE!</v>
      </c>
      <c r="AL17" s="112" t="e">
        <f t="shared" si="2"/>
        <v>#VALUE!</v>
      </c>
      <c r="AM17" s="112" t="e">
        <f t="shared" si="2"/>
        <v>#VALUE!</v>
      </c>
      <c r="AN17" s="112" t="e">
        <f t="shared" si="2"/>
        <v>#VALUE!</v>
      </c>
      <c r="AO17" s="112" t="e">
        <f t="shared" si="2"/>
        <v>#VALUE!</v>
      </c>
      <c r="AP17" s="112" t="e">
        <f t="shared" si="2"/>
        <v>#VALUE!</v>
      </c>
      <c r="AQ17" s="112" t="e">
        <f t="shared" si="2"/>
        <v>#VALUE!</v>
      </c>
    </row>
    <row r="18" spans="1:28" ht="15">
      <c r="A18" s="119"/>
      <c r="I18" s="96"/>
      <c r="J18" s="96"/>
      <c r="K18" s="96"/>
      <c r="L18" s="96"/>
      <c r="M18" s="96"/>
      <c r="N18" s="96"/>
      <c r="O18" s="96"/>
      <c r="P18" s="96"/>
      <c r="Q18" s="96"/>
      <c r="R18" s="96"/>
      <c r="S18" s="96"/>
      <c r="T18" s="96"/>
      <c r="U18" s="96"/>
      <c r="V18" s="96"/>
      <c r="W18" s="96"/>
      <c r="X18" s="96"/>
      <c r="Y18" s="96"/>
      <c r="Z18" s="96"/>
      <c r="AA18" s="96"/>
      <c r="AB18" s="96"/>
    </row>
    <row r="19" spans="1:28" ht="15">
      <c r="A19" s="90"/>
      <c r="I19" s="96"/>
      <c r="J19" s="96"/>
      <c r="K19" s="96"/>
      <c r="L19" s="96"/>
      <c r="M19" s="96"/>
      <c r="N19" s="96"/>
      <c r="O19" s="96"/>
      <c r="P19" s="96"/>
      <c r="Q19" s="96"/>
      <c r="R19" s="96"/>
      <c r="S19" s="96"/>
      <c r="T19" s="96"/>
      <c r="U19" s="96"/>
      <c r="V19" s="96"/>
      <c r="W19" s="96"/>
      <c r="X19" s="96"/>
      <c r="Y19" s="96"/>
      <c r="Z19" s="96"/>
      <c r="AA19" s="96"/>
      <c r="AB19" s="96"/>
    </row>
    <row r="20" spans="1:43" s="127" customFormat="1" ht="12">
      <c r="A20" s="115"/>
      <c r="C20" s="128">
        <v>38047</v>
      </c>
      <c r="D20" s="128">
        <v>38139</v>
      </c>
      <c r="E20" s="128">
        <v>38231</v>
      </c>
      <c r="F20" s="128">
        <v>38322</v>
      </c>
      <c r="G20" s="128">
        <v>38412</v>
      </c>
      <c r="H20" s="128">
        <v>38504</v>
      </c>
      <c r="I20" s="128">
        <v>38596</v>
      </c>
      <c r="J20" s="128">
        <v>38687</v>
      </c>
      <c r="K20" s="128">
        <v>38777</v>
      </c>
      <c r="L20" s="128">
        <v>38869</v>
      </c>
      <c r="M20" s="128">
        <v>38961</v>
      </c>
      <c r="N20" s="128">
        <v>39052</v>
      </c>
      <c r="O20" s="128">
        <v>39142</v>
      </c>
      <c r="P20" s="128">
        <v>39234</v>
      </c>
      <c r="Q20" s="128">
        <v>39326</v>
      </c>
      <c r="R20" s="128">
        <v>39417</v>
      </c>
      <c r="S20" s="128">
        <v>39508</v>
      </c>
      <c r="T20" s="128">
        <v>39600</v>
      </c>
      <c r="U20" s="128">
        <v>39692</v>
      </c>
      <c r="V20" s="128">
        <v>39783</v>
      </c>
      <c r="W20" s="128">
        <v>39873</v>
      </c>
      <c r="X20" s="128">
        <v>39965</v>
      </c>
      <c r="Y20" s="128">
        <v>40057</v>
      </c>
      <c r="Z20" s="128">
        <v>40148</v>
      </c>
      <c r="AA20" s="128">
        <v>40238</v>
      </c>
      <c r="AB20" s="128">
        <v>40330</v>
      </c>
      <c r="AC20" s="128">
        <v>40422</v>
      </c>
      <c r="AD20" s="128">
        <v>40513</v>
      </c>
      <c r="AE20" s="128">
        <v>40603</v>
      </c>
      <c r="AF20" s="128">
        <v>40695</v>
      </c>
      <c r="AG20" s="128">
        <v>40787</v>
      </c>
      <c r="AH20" s="128">
        <v>40878</v>
      </c>
      <c r="AI20" s="128">
        <v>40969</v>
      </c>
      <c r="AJ20" s="128">
        <v>41061</v>
      </c>
      <c r="AK20" s="128">
        <v>41153</v>
      </c>
      <c r="AL20" s="128">
        <v>41244</v>
      </c>
      <c r="AM20" s="128">
        <v>41334</v>
      </c>
      <c r="AN20" s="128">
        <v>41426</v>
      </c>
      <c r="AO20" s="128">
        <v>41518</v>
      </c>
      <c r="AP20" s="128">
        <v>41609</v>
      </c>
      <c r="AQ20" s="128">
        <v>41699</v>
      </c>
    </row>
    <row r="21" spans="1:43" s="127" customFormat="1" ht="12">
      <c r="A21" s="115" t="s">
        <v>65</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row>
    <row r="22" spans="1:41" s="92" customFormat="1" ht="15.75" thickBot="1">
      <c r="A22" s="94" t="s">
        <v>47</v>
      </c>
      <c r="B22" s="84"/>
      <c r="C22" s="84"/>
      <c r="D22" s="84"/>
      <c r="E22" s="84"/>
      <c r="F22" s="84"/>
      <c r="G22" s="84"/>
      <c r="H22" s="84"/>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row>
    <row r="23" spans="1:43" s="92" customFormat="1" ht="15.75" thickBot="1">
      <c r="A23" s="135" t="s">
        <v>61</v>
      </c>
      <c r="B23" s="84"/>
      <c r="C23" s="331" t="s">
        <v>327</v>
      </c>
      <c r="D23" s="331" t="s">
        <v>327</v>
      </c>
      <c r="E23" s="331" t="s">
        <v>327</v>
      </c>
      <c r="F23" s="331" t="s">
        <v>327</v>
      </c>
      <c r="G23" s="331" t="s">
        <v>327</v>
      </c>
      <c r="H23" s="331" t="s">
        <v>327</v>
      </c>
      <c r="I23" s="331" t="s">
        <v>327</v>
      </c>
      <c r="J23" s="331" t="s">
        <v>327</v>
      </c>
      <c r="K23" s="331" t="s">
        <v>327</v>
      </c>
      <c r="L23" s="331" t="s">
        <v>327</v>
      </c>
      <c r="M23" s="331" t="s">
        <v>327</v>
      </c>
      <c r="N23" s="331" t="s">
        <v>327</v>
      </c>
      <c r="O23" s="331" t="s">
        <v>327</v>
      </c>
      <c r="P23" s="331" t="s">
        <v>327</v>
      </c>
      <c r="Q23" s="331" t="s">
        <v>327</v>
      </c>
      <c r="R23" s="331" t="s">
        <v>327</v>
      </c>
      <c r="S23" s="331" t="s">
        <v>327</v>
      </c>
      <c r="T23" s="331" t="s">
        <v>327</v>
      </c>
      <c r="U23" s="330" t="s">
        <v>330</v>
      </c>
      <c r="V23" s="330" t="s">
        <v>330</v>
      </c>
      <c r="W23" s="330" t="s">
        <v>330</v>
      </c>
      <c r="X23" s="330" t="s">
        <v>330</v>
      </c>
      <c r="Y23" s="330" t="s">
        <v>330</v>
      </c>
      <c r="Z23" s="330" t="s">
        <v>330</v>
      </c>
      <c r="AA23" s="330" t="s">
        <v>330</v>
      </c>
      <c r="AB23" s="330" t="s">
        <v>330</v>
      </c>
      <c r="AC23" s="330" t="s">
        <v>330</v>
      </c>
      <c r="AD23" s="330" t="s">
        <v>330</v>
      </c>
      <c r="AE23" s="330" t="s">
        <v>330</v>
      </c>
      <c r="AF23" s="330" t="s">
        <v>330</v>
      </c>
      <c r="AG23" s="330" t="s">
        <v>330</v>
      </c>
      <c r="AH23" s="330" t="s">
        <v>330</v>
      </c>
      <c r="AI23" s="330" t="s">
        <v>330</v>
      </c>
      <c r="AJ23" s="330" t="s">
        <v>330</v>
      </c>
      <c r="AK23" s="330" t="s">
        <v>330</v>
      </c>
      <c r="AL23" s="330" t="s">
        <v>330</v>
      </c>
      <c r="AM23" s="330" t="s">
        <v>330</v>
      </c>
      <c r="AN23" s="330" t="s">
        <v>330</v>
      </c>
      <c r="AO23" s="330" t="s">
        <v>330</v>
      </c>
      <c r="AP23" s="331" t="s">
        <v>327</v>
      </c>
      <c r="AQ23" s="331" t="s">
        <v>327</v>
      </c>
    </row>
    <row r="24" spans="1:43" s="92" customFormat="1" ht="15.75" thickBot="1">
      <c r="A24" s="116" t="s">
        <v>52</v>
      </c>
      <c r="B24" s="93"/>
      <c r="C24" s="331" t="s">
        <v>327</v>
      </c>
      <c r="D24" s="331" t="s">
        <v>327</v>
      </c>
      <c r="E24" s="331" t="s">
        <v>327</v>
      </c>
      <c r="F24" s="331" t="s">
        <v>327</v>
      </c>
      <c r="G24" s="331" t="s">
        <v>327</v>
      </c>
      <c r="H24" s="331" t="s">
        <v>327</v>
      </c>
      <c r="I24" s="331" t="s">
        <v>327</v>
      </c>
      <c r="J24" s="331" t="s">
        <v>327</v>
      </c>
      <c r="K24" s="331" t="s">
        <v>327</v>
      </c>
      <c r="L24" s="331" t="s">
        <v>327</v>
      </c>
      <c r="M24" s="331" t="s">
        <v>327</v>
      </c>
      <c r="N24" s="331" t="s">
        <v>327</v>
      </c>
      <c r="O24" s="331" t="s">
        <v>327</v>
      </c>
      <c r="P24" s="331" t="s">
        <v>327</v>
      </c>
      <c r="Q24" s="331" t="s">
        <v>327</v>
      </c>
      <c r="R24" s="331" t="s">
        <v>327</v>
      </c>
      <c r="S24" s="331" t="s">
        <v>327</v>
      </c>
      <c r="T24" s="331" t="s">
        <v>327</v>
      </c>
      <c r="U24" s="330" t="s">
        <v>330</v>
      </c>
      <c r="V24" s="330" t="s">
        <v>330</v>
      </c>
      <c r="W24" s="330" t="s">
        <v>330</v>
      </c>
      <c r="X24" s="330" t="s">
        <v>330</v>
      </c>
      <c r="Y24" s="330" t="s">
        <v>330</v>
      </c>
      <c r="Z24" s="330" t="s">
        <v>330</v>
      </c>
      <c r="AA24" s="330" t="s">
        <v>330</v>
      </c>
      <c r="AB24" s="330" t="s">
        <v>330</v>
      </c>
      <c r="AC24" s="330" t="s">
        <v>330</v>
      </c>
      <c r="AD24" s="330" t="s">
        <v>330</v>
      </c>
      <c r="AE24" s="330" t="s">
        <v>330</v>
      </c>
      <c r="AF24" s="330" t="s">
        <v>330</v>
      </c>
      <c r="AG24" s="330" t="s">
        <v>330</v>
      </c>
      <c r="AH24" s="330" t="s">
        <v>330</v>
      </c>
      <c r="AI24" s="330" t="s">
        <v>330</v>
      </c>
      <c r="AJ24" s="330" t="s">
        <v>330</v>
      </c>
      <c r="AK24" s="330" t="s">
        <v>330</v>
      </c>
      <c r="AL24" s="330" t="s">
        <v>330</v>
      </c>
      <c r="AM24" s="330" t="s">
        <v>330</v>
      </c>
      <c r="AN24" s="330" t="s">
        <v>330</v>
      </c>
      <c r="AO24" s="330" t="s">
        <v>330</v>
      </c>
      <c r="AP24" s="331" t="s">
        <v>327</v>
      </c>
      <c r="AQ24" s="331" t="s">
        <v>327</v>
      </c>
    </row>
    <row r="25" spans="1:41" s="95" customFormat="1" ht="15.75" thickBot="1">
      <c r="A25" s="138" t="s">
        <v>48</v>
      </c>
      <c r="B25" s="129"/>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row>
    <row r="26" spans="1:43" s="92" customFormat="1" ht="15.75" thickBot="1">
      <c r="A26" s="135" t="s">
        <v>61</v>
      </c>
      <c r="B26" s="89"/>
      <c r="C26" s="331" t="s">
        <v>327</v>
      </c>
      <c r="D26" s="331" t="s">
        <v>327</v>
      </c>
      <c r="E26" s="331" t="s">
        <v>327</v>
      </c>
      <c r="F26" s="331" t="s">
        <v>327</v>
      </c>
      <c r="G26" s="331" t="s">
        <v>327</v>
      </c>
      <c r="H26" s="331" t="s">
        <v>327</v>
      </c>
      <c r="I26" s="330" t="s">
        <v>330</v>
      </c>
      <c r="J26" s="330" t="s">
        <v>330</v>
      </c>
      <c r="K26" s="330" t="s">
        <v>330</v>
      </c>
      <c r="L26" s="330" t="s">
        <v>330</v>
      </c>
      <c r="M26" s="330" t="s">
        <v>330</v>
      </c>
      <c r="N26" s="330" t="s">
        <v>330</v>
      </c>
      <c r="O26" s="330" t="s">
        <v>330</v>
      </c>
      <c r="P26" s="330" t="s">
        <v>330</v>
      </c>
      <c r="Q26" s="330" t="s">
        <v>330</v>
      </c>
      <c r="R26" s="330" t="s">
        <v>330</v>
      </c>
      <c r="S26" s="330" t="s">
        <v>330</v>
      </c>
      <c r="T26" s="330" t="s">
        <v>330</v>
      </c>
      <c r="U26" s="330" t="s">
        <v>330</v>
      </c>
      <c r="V26" s="330" t="s">
        <v>330</v>
      </c>
      <c r="W26" s="330" t="s">
        <v>330</v>
      </c>
      <c r="X26" s="330" t="s">
        <v>330</v>
      </c>
      <c r="Y26" s="330" t="s">
        <v>330</v>
      </c>
      <c r="Z26" s="330" t="s">
        <v>330</v>
      </c>
      <c r="AA26" s="330" t="s">
        <v>330</v>
      </c>
      <c r="AB26" s="330" t="s">
        <v>330</v>
      </c>
      <c r="AC26" s="330" t="s">
        <v>330</v>
      </c>
      <c r="AD26" s="330" t="s">
        <v>330</v>
      </c>
      <c r="AE26" s="330" t="s">
        <v>330</v>
      </c>
      <c r="AF26" s="330" t="s">
        <v>330</v>
      </c>
      <c r="AG26" s="330" t="s">
        <v>330</v>
      </c>
      <c r="AH26" s="330" t="s">
        <v>330</v>
      </c>
      <c r="AI26" s="330" t="s">
        <v>330</v>
      </c>
      <c r="AJ26" s="330" t="s">
        <v>330</v>
      </c>
      <c r="AK26" s="330" t="s">
        <v>330</v>
      </c>
      <c r="AL26" s="330" t="s">
        <v>330</v>
      </c>
      <c r="AM26" s="330" t="s">
        <v>330</v>
      </c>
      <c r="AN26" s="330" t="s">
        <v>330</v>
      </c>
      <c r="AO26" s="330" t="s">
        <v>330</v>
      </c>
      <c r="AP26" s="331" t="s">
        <v>327</v>
      </c>
      <c r="AQ26" s="331" t="s">
        <v>327</v>
      </c>
    </row>
    <row r="27" spans="1:43" s="92" customFormat="1" ht="15.75" thickBot="1">
      <c r="A27" s="116" t="s">
        <v>52</v>
      </c>
      <c r="B27" s="89"/>
      <c r="C27" s="331" t="s">
        <v>327</v>
      </c>
      <c r="D27" s="331" t="s">
        <v>327</v>
      </c>
      <c r="E27" s="331" t="s">
        <v>327</v>
      </c>
      <c r="F27" s="331" t="s">
        <v>327</v>
      </c>
      <c r="G27" s="331" t="s">
        <v>327</v>
      </c>
      <c r="H27" s="331" t="s">
        <v>327</v>
      </c>
      <c r="I27" s="330" t="s">
        <v>330</v>
      </c>
      <c r="J27" s="330" t="s">
        <v>330</v>
      </c>
      <c r="K27" s="330" t="s">
        <v>330</v>
      </c>
      <c r="L27" s="330" t="s">
        <v>330</v>
      </c>
      <c r="M27" s="330" t="s">
        <v>330</v>
      </c>
      <c r="N27" s="330" t="s">
        <v>330</v>
      </c>
      <c r="O27" s="330" t="s">
        <v>330</v>
      </c>
      <c r="P27" s="330" t="s">
        <v>330</v>
      </c>
      <c r="Q27" s="330" t="s">
        <v>330</v>
      </c>
      <c r="R27" s="330" t="s">
        <v>330</v>
      </c>
      <c r="S27" s="330" t="s">
        <v>330</v>
      </c>
      <c r="T27" s="330" t="s">
        <v>330</v>
      </c>
      <c r="U27" s="330" t="s">
        <v>330</v>
      </c>
      <c r="V27" s="330" t="s">
        <v>330</v>
      </c>
      <c r="W27" s="330" t="s">
        <v>330</v>
      </c>
      <c r="X27" s="330" t="s">
        <v>330</v>
      </c>
      <c r="Y27" s="330" t="s">
        <v>330</v>
      </c>
      <c r="Z27" s="330" t="s">
        <v>330</v>
      </c>
      <c r="AA27" s="330" t="s">
        <v>330</v>
      </c>
      <c r="AB27" s="330" t="s">
        <v>330</v>
      </c>
      <c r="AC27" s="330" t="s">
        <v>330</v>
      </c>
      <c r="AD27" s="330" t="s">
        <v>330</v>
      </c>
      <c r="AE27" s="330" t="s">
        <v>330</v>
      </c>
      <c r="AF27" s="330" t="s">
        <v>330</v>
      </c>
      <c r="AG27" s="330" t="s">
        <v>330</v>
      </c>
      <c r="AH27" s="330" t="s">
        <v>330</v>
      </c>
      <c r="AI27" s="330" t="s">
        <v>330</v>
      </c>
      <c r="AJ27" s="330" t="s">
        <v>330</v>
      </c>
      <c r="AK27" s="330" t="s">
        <v>330</v>
      </c>
      <c r="AL27" s="330" t="s">
        <v>330</v>
      </c>
      <c r="AM27" s="330" t="s">
        <v>330</v>
      </c>
      <c r="AN27" s="330" t="s">
        <v>330</v>
      </c>
      <c r="AO27" s="330" t="s">
        <v>330</v>
      </c>
      <c r="AP27" s="331" t="s">
        <v>327</v>
      </c>
      <c r="AQ27" s="331" t="s">
        <v>327</v>
      </c>
    </row>
    <row r="28" spans="1:41" s="92" customFormat="1" ht="15">
      <c r="A28" s="94" t="s">
        <v>49</v>
      </c>
      <c r="B28" s="8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row>
    <row r="29" spans="1:43" s="92" customFormat="1" ht="15">
      <c r="A29" s="135" t="s">
        <v>61</v>
      </c>
      <c r="B29" s="89"/>
      <c r="C29" s="331" t="s">
        <v>327</v>
      </c>
      <c r="D29" s="331" t="s">
        <v>327</v>
      </c>
      <c r="E29" s="331" t="s">
        <v>327</v>
      </c>
      <c r="F29" s="331" t="s">
        <v>327</v>
      </c>
      <c r="G29" s="331" t="s">
        <v>327</v>
      </c>
      <c r="H29" s="331" t="s">
        <v>327</v>
      </c>
      <c r="I29" s="331" t="s">
        <v>327</v>
      </c>
      <c r="J29" s="331" t="s">
        <v>327</v>
      </c>
      <c r="K29" s="331" t="s">
        <v>327</v>
      </c>
      <c r="L29" s="331" t="s">
        <v>327</v>
      </c>
      <c r="M29" s="331" t="s">
        <v>327</v>
      </c>
      <c r="N29" s="331" t="s">
        <v>327</v>
      </c>
      <c r="O29" s="331" t="s">
        <v>327</v>
      </c>
      <c r="P29" s="331" t="s">
        <v>327</v>
      </c>
      <c r="Q29" s="331" t="s">
        <v>327</v>
      </c>
      <c r="R29" s="331" t="s">
        <v>327</v>
      </c>
      <c r="S29" s="331" t="s">
        <v>327</v>
      </c>
      <c r="T29" s="331" t="s">
        <v>327</v>
      </c>
      <c r="U29" s="331" t="s">
        <v>327</v>
      </c>
      <c r="V29" s="331" t="s">
        <v>327</v>
      </c>
      <c r="W29" s="331" t="s">
        <v>327</v>
      </c>
      <c r="X29" s="331" t="s">
        <v>327</v>
      </c>
      <c r="Y29" s="331" t="s">
        <v>327</v>
      </c>
      <c r="Z29" s="331" t="s">
        <v>327</v>
      </c>
      <c r="AA29" s="331" t="s">
        <v>327</v>
      </c>
      <c r="AB29" s="331" t="s">
        <v>327</v>
      </c>
      <c r="AC29" s="331" t="s">
        <v>327</v>
      </c>
      <c r="AD29" s="331" t="s">
        <v>327</v>
      </c>
      <c r="AE29" s="331" t="s">
        <v>327</v>
      </c>
      <c r="AF29" s="331" t="s">
        <v>327</v>
      </c>
      <c r="AG29" s="331" t="s">
        <v>327</v>
      </c>
      <c r="AH29" s="331" t="s">
        <v>327</v>
      </c>
      <c r="AI29" s="331" t="s">
        <v>327</v>
      </c>
      <c r="AJ29" s="331" t="s">
        <v>327</v>
      </c>
      <c r="AK29" s="331" t="s">
        <v>327</v>
      </c>
      <c r="AL29" s="331" t="s">
        <v>327</v>
      </c>
      <c r="AM29" s="331" t="s">
        <v>327</v>
      </c>
      <c r="AN29" s="331" t="s">
        <v>327</v>
      </c>
      <c r="AO29" s="331" t="s">
        <v>327</v>
      </c>
      <c r="AP29" s="331" t="s">
        <v>327</v>
      </c>
      <c r="AQ29" s="331" t="s">
        <v>327</v>
      </c>
    </row>
    <row r="30" spans="1:43" s="92" customFormat="1" ht="15">
      <c r="A30" s="116" t="s">
        <v>52</v>
      </c>
      <c r="B30" s="89"/>
      <c r="C30" s="331" t="s">
        <v>327</v>
      </c>
      <c r="D30" s="331" t="s">
        <v>327</v>
      </c>
      <c r="E30" s="331" t="s">
        <v>327</v>
      </c>
      <c r="F30" s="331" t="s">
        <v>327</v>
      </c>
      <c r="G30" s="331" t="s">
        <v>327</v>
      </c>
      <c r="H30" s="331" t="s">
        <v>327</v>
      </c>
      <c r="I30" s="331" t="s">
        <v>327</v>
      </c>
      <c r="J30" s="331" t="s">
        <v>327</v>
      </c>
      <c r="K30" s="331" t="s">
        <v>327</v>
      </c>
      <c r="L30" s="331" t="s">
        <v>327</v>
      </c>
      <c r="M30" s="331" t="s">
        <v>327</v>
      </c>
      <c r="N30" s="331" t="s">
        <v>327</v>
      </c>
      <c r="O30" s="331" t="s">
        <v>327</v>
      </c>
      <c r="P30" s="331" t="s">
        <v>327</v>
      </c>
      <c r="Q30" s="331" t="s">
        <v>327</v>
      </c>
      <c r="R30" s="331" t="s">
        <v>327</v>
      </c>
      <c r="S30" s="331" t="s">
        <v>327</v>
      </c>
      <c r="T30" s="331" t="s">
        <v>327</v>
      </c>
      <c r="U30" s="331" t="s">
        <v>327</v>
      </c>
      <c r="V30" s="331" t="s">
        <v>327</v>
      </c>
      <c r="W30" s="331" t="s">
        <v>327</v>
      </c>
      <c r="X30" s="331" t="s">
        <v>327</v>
      </c>
      <c r="Y30" s="331" t="s">
        <v>327</v>
      </c>
      <c r="Z30" s="331" t="s">
        <v>327</v>
      </c>
      <c r="AA30" s="331" t="s">
        <v>327</v>
      </c>
      <c r="AB30" s="331" t="s">
        <v>327</v>
      </c>
      <c r="AC30" s="331" t="s">
        <v>327</v>
      </c>
      <c r="AD30" s="331" t="s">
        <v>327</v>
      </c>
      <c r="AE30" s="331" t="s">
        <v>327</v>
      </c>
      <c r="AF30" s="331" t="s">
        <v>327</v>
      </c>
      <c r="AG30" s="331" t="s">
        <v>327</v>
      </c>
      <c r="AH30" s="331" t="s">
        <v>327</v>
      </c>
      <c r="AI30" s="331" t="s">
        <v>327</v>
      </c>
      <c r="AJ30" s="331" t="s">
        <v>327</v>
      </c>
      <c r="AK30" s="331" t="s">
        <v>327</v>
      </c>
      <c r="AL30" s="331" t="s">
        <v>327</v>
      </c>
      <c r="AM30" s="331" t="s">
        <v>327</v>
      </c>
      <c r="AN30" s="331" t="s">
        <v>327</v>
      </c>
      <c r="AO30" s="331" t="s">
        <v>327</v>
      </c>
      <c r="AP30" s="331" t="s">
        <v>327</v>
      </c>
      <c r="AQ30" s="331" t="s">
        <v>327</v>
      </c>
    </row>
    <row r="31" spans="1:41" s="95" customFormat="1" ht="15">
      <c r="A31" s="126" t="s">
        <v>50</v>
      </c>
      <c r="B31" s="129"/>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row>
    <row r="32" spans="1:43" s="92" customFormat="1" ht="15">
      <c r="A32" s="136" t="s">
        <v>61</v>
      </c>
      <c r="B32" s="84"/>
      <c r="C32" s="112" t="e">
        <f aca="true" t="shared" si="3" ref="C32:H32">C23+C26+C29</f>
        <v>#VALUE!</v>
      </c>
      <c r="D32" s="112" t="e">
        <f t="shared" si="3"/>
        <v>#VALUE!</v>
      </c>
      <c r="E32" s="112" t="e">
        <f t="shared" si="3"/>
        <v>#VALUE!</v>
      </c>
      <c r="F32" s="112" t="e">
        <f t="shared" si="3"/>
        <v>#VALUE!</v>
      </c>
      <c r="G32" s="112" t="e">
        <f t="shared" si="3"/>
        <v>#VALUE!</v>
      </c>
      <c r="H32" s="112" t="e">
        <f t="shared" si="3"/>
        <v>#VALUE!</v>
      </c>
      <c r="I32" s="112" t="e">
        <f>I23+I26+I29</f>
        <v>#VALUE!</v>
      </c>
      <c r="J32" s="112" t="e">
        <f aca="true" t="shared" si="4" ref="J32:AQ32">J23+J26+J29</f>
        <v>#VALUE!</v>
      </c>
      <c r="K32" s="112" t="e">
        <f t="shared" si="4"/>
        <v>#VALUE!</v>
      </c>
      <c r="L32" s="112" t="e">
        <f t="shared" si="4"/>
        <v>#VALUE!</v>
      </c>
      <c r="M32" s="112" t="e">
        <f t="shared" si="4"/>
        <v>#VALUE!</v>
      </c>
      <c r="N32" s="112" t="e">
        <f t="shared" si="4"/>
        <v>#VALUE!</v>
      </c>
      <c r="O32" s="112" t="e">
        <f t="shared" si="4"/>
        <v>#VALUE!</v>
      </c>
      <c r="P32" s="112" t="e">
        <f t="shared" si="4"/>
        <v>#VALUE!</v>
      </c>
      <c r="Q32" s="112" t="e">
        <f t="shared" si="4"/>
        <v>#VALUE!</v>
      </c>
      <c r="R32" s="112" t="e">
        <f t="shared" si="4"/>
        <v>#VALUE!</v>
      </c>
      <c r="S32" s="112" t="e">
        <f t="shared" si="4"/>
        <v>#VALUE!</v>
      </c>
      <c r="T32" s="112" t="e">
        <f t="shared" si="4"/>
        <v>#VALUE!</v>
      </c>
      <c r="U32" s="112" t="e">
        <f t="shared" si="4"/>
        <v>#VALUE!</v>
      </c>
      <c r="V32" s="112" t="e">
        <f t="shared" si="4"/>
        <v>#VALUE!</v>
      </c>
      <c r="W32" s="112" t="e">
        <f t="shared" si="4"/>
        <v>#VALUE!</v>
      </c>
      <c r="X32" s="112" t="e">
        <f t="shared" si="4"/>
        <v>#VALUE!</v>
      </c>
      <c r="Y32" s="112" t="e">
        <f t="shared" si="4"/>
        <v>#VALUE!</v>
      </c>
      <c r="Z32" s="112" t="e">
        <f t="shared" si="4"/>
        <v>#VALUE!</v>
      </c>
      <c r="AA32" s="112" t="e">
        <f t="shared" si="4"/>
        <v>#VALUE!</v>
      </c>
      <c r="AB32" s="112" t="e">
        <f t="shared" si="4"/>
        <v>#VALUE!</v>
      </c>
      <c r="AC32" s="112" t="e">
        <f t="shared" si="4"/>
        <v>#VALUE!</v>
      </c>
      <c r="AD32" s="112" t="e">
        <f t="shared" si="4"/>
        <v>#VALUE!</v>
      </c>
      <c r="AE32" s="112" t="e">
        <f t="shared" si="4"/>
        <v>#VALUE!</v>
      </c>
      <c r="AF32" s="112" t="e">
        <f t="shared" si="4"/>
        <v>#VALUE!</v>
      </c>
      <c r="AG32" s="112" t="e">
        <f t="shared" si="4"/>
        <v>#VALUE!</v>
      </c>
      <c r="AH32" s="112" t="e">
        <f t="shared" si="4"/>
        <v>#VALUE!</v>
      </c>
      <c r="AI32" s="112" t="e">
        <f t="shared" si="4"/>
        <v>#VALUE!</v>
      </c>
      <c r="AJ32" s="112" t="e">
        <f t="shared" si="4"/>
        <v>#VALUE!</v>
      </c>
      <c r="AK32" s="112" t="e">
        <f t="shared" si="4"/>
        <v>#VALUE!</v>
      </c>
      <c r="AL32" s="112" t="e">
        <f t="shared" si="4"/>
        <v>#VALUE!</v>
      </c>
      <c r="AM32" s="112" t="e">
        <f t="shared" si="4"/>
        <v>#VALUE!</v>
      </c>
      <c r="AN32" s="112" t="e">
        <f t="shared" si="4"/>
        <v>#VALUE!</v>
      </c>
      <c r="AO32" s="112" t="e">
        <f t="shared" si="4"/>
        <v>#VALUE!</v>
      </c>
      <c r="AP32" s="112" t="e">
        <f t="shared" si="4"/>
        <v>#VALUE!</v>
      </c>
      <c r="AQ32" s="112" t="e">
        <f t="shared" si="4"/>
        <v>#VALUE!</v>
      </c>
    </row>
    <row r="33" spans="1:43" s="92" customFormat="1" ht="12">
      <c r="A33" s="137" t="s">
        <v>52</v>
      </c>
      <c r="C33" s="112" t="e">
        <f aca="true" t="shared" si="5" ref="C33:H33">C24+C27+C30</f>
        <v>#VALUE!</v>
      </c>
      <c r="D33" s="112" t="e">
        <f t="shared" si="5"/>
        <v>#VALUE!</v>
      </c>
      <c r="E33" s="112" t="e">
        <f t="shared" si="5"/>
        <v>#VALUE!</v>
      </c>
      <c r="F33" s="112" t="e">
        <f t="shared" si="5"/>
        <v>#VALUE!</v>
      </c>
      <c r="G33" s="112" t="e">
        <f t="shared" si="5"/>
        <v>#VALUE!</v>
      </c>
      <c r="H33" s="112" t="e">
        <f t="shared" si="5"/>
        <v>#VALUE!</v>
      </c>
      <c r="I33" s="112" t="e">
        <f>I24+I27+I30</f>
        <v>#VALUE!</v>
      </c>
      <c r="J33" s="112" t="e">
        <f aca="true" t="shared" si="6" ref="J33:AQ33">J24+J27+J30</f>
        <v>#VALUE!</v>
      </c>
      <c r="K33" s="112" t="e">
        <f t="shared" si="6"/>
        <v>#VALUE!</v>
      </c>
      <c r="L33" s="112" t="e">
        <f t="shared" si="6"/>
        <v>#VALUE!</v>
      </c>
      <c r="M33" s="112" t="e">
        <f t="shared" si="6"/>
        <v>#VALUE!</v>
      </c>
      <c r="N33" s="112" t="e">
        <f t="shared" si="6"/>
        <v>#VALUE!</v>
      </c>
      <c r="O33" s="112" t="e">
        <f t="shared" si="6"/>
        <v>#VALUE!</v>
      </c>
      <c r="P33" s="112" t="e">
        <f t="shared" si="6"/>
        <v>#VALUE!</v>
      </c>
      <c r="Q33" s="112" t="e">
        <f t="shared" si="6"/>
        <v>#VALUE!</v>
      </c>
      <c r="R33" s="112" t="e">
        <f t="shared" si="6"/>
        <v>#VALUE!</v>
      </c>
      <c r="S33" s="112" t="e">
        <f t="shared" si="6"/>
        <v>#VALUE!</v>
      </c>
      <c r="T33" s="112" t="e">
        <f t="shared" si="6"/>
        <v>#VALUE!</v>
      </c>
      <c r="U33" s="112" t="e">
        <f t="shared" si="6"/>
        <v>#VALUE!</v>
      </c>
      <c r="V33" s="112" t="e">
        <f t="shared" si="6"/>
        <v>#VALUE!</v>
      </c>
      <c r="W33" s="112" t="e">
        <f t="shared" si="6"/>
        <v>#VALUE!</v>
      </c>
      <c r="X33" s="112" t="e">
        <f t="shared" si="6"/>
        <v>#VALUE!</v>
      </c>
      <c r="Y33" s="112" t="e">
        <f t="shared" si="6"/>
        <v>#VALUE!</v>
      </c>
      <c r="Z33" s="112" t="e">
        <f t="shared" si="6"/>
        <v>#VALUE!</v>
      </c>
      <c r="AA33" s="112" t="e">
        <f t="shared" si="6"/>
        <v>#VALUE!</v>
      </c>
      <c r="AB33" s="112" t="e">
        <f t="shared" si="6"/>
        <v>#VALUE!</v>
      </c>
      <c r="AC33" s="112" t="e">
        <f t="shared" si="6"/>
        <v>#VALUE!</v>
      </c>
      <c r="AD33" s="112" t="e">
        <f t="shared" si="6"/>
        <v>#VALUE!</v>
      </c>
      <c r="AE33" s="112" t="e">
        <f t="shared" si="6"/>
        <v>#VALUE!</v>
      </c>
      <c r="AF33" s="112" t="e">
        <f t="shared" si="6"/>
        <v>#VALUE!</v>
      </c>
      <c r="AG33" s="112" t="e">
        <f t="shared" si="6"/>
        <v>#VALUE!</v>
      </c>
      <c r="AH33" s="112" t="e">
        <f t="shared" si="6"/>
        <v>#VALUE!</v>
      </c>
      <c r="AI33" s="112" t="e">
        <f t="shared" si="6"/>
        <v>#VALUE!</v>
      </c>
      <c r="AJ33" s="112" t="e">
        <f t="shared" si="6"/>
        <v>#VALUE!</v>
      </c>
      <c r="AK33" s="112" t="e">
        <f t="shared" si="6"/>
        <v>#VALUE!</v>
      </c>
      <c r="AL33" s="112" t="e">
        <f t="shared" si="6"/>
        <v>#VALUE!</v>
      </c>
      <c r="AM33" s="112" t="e">
        <f t="shared" si="6"/>
        <v>#VALUE!</v>
      </c>
      <c r="AN33" s="112" t="e">
        <f t="shared" si="6"/>
        <v>#VALUE!</v>
      </c>
      <c r="AO33" s="112" t="e">
        <f t="shared" si="6"/>
        <v>#VALUE!</v>
      </c>
      <c r="AP33" s="112" t="e">
        <f t="shared" si="6"/>
        <v>#VALUE!</v>
      </c>
      <c r="AQ33" s="112" t="e">
        <f t="shared" si="6"/>
        <v>#VALUE!</v>
      </c>
    </row>
  </sheetData>
  <sheetProtection/>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00B050"/>
  </sheetPr>
  <dimension ref="A1:AX34"/>
  <sheetViews>
    <sheetView zoomScale="85" zoomScaleNormal="8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2"/>
  <cols>
    <col min="1" max="1" width="27.7109375" style="102" customWidth="1"/>
    <col min="2" max="2" width="5.140625" style="102" customWidth="1"/>
    <col min="3" max="3" width="10.8515625" style="102" customWidth="1"/>
    <col min="4" max="29" width="12.7109375" style="102" customWidth="1"/>
    <col min="30" max="30" width="12.00390625" style="102" customWidth="1"/>
    <col min="31" max="16384" width="9.140625" style="102" customWidth="1"/>
  </cols>
  <sheetData>
    <row r="1" spans="1:12" s="101" customFormat="1" ht="23.25">
      <c r="A1" s="110" t="s">
        <v>310</v>
      </c>
      <c r="B1" s="99"/>
      <c r="C1" s="100"/>
      <c r="D1" s="100"/>
      <c r="E1" s="100"/>
      <c r="F1" s="100"/>
      <c r="G1" s="100"/>
      <c r="H1" s="100"/>
      <c r="I1" s="100"/>
      <c r="L1" s="101" t="s">
        <v>9</v>
      </c>
    </row>
    <row r="2" spans="1:30" s="101" customFormat="1" ht="13.5" customHeight="1">
      <c r="A2" s="98"/>
      <c r="C2" s="144" t="s">
        <v>34</v>
      </c>
      <c r="D2" s="339" t="s">
        <v>333</v>
      </c>
      <c r="E2" s="100"/>
      <c r="F2" s="100"/>
      <c r="G2" s="100"/>
      <c r="H2" s="100"/>
      <c r="I2" s="100"/>
      <c r="J2" s="100"/>
      <c r="AC2" s="132" t="s">
        <v>46</v>
      </c>
      <c r="AD2" s="335" t="s">
        <v>334</v>
      </c>
    </row>
    <row r="3" spans="1:43" s="141" customFormat="1" ht="12">
      <c r="A3" s="140"/>
      <c r="C3" s="142">
        <v>38047</v>
      </c>
      <c r="D3" s="142">
        <v>38139</v>
      </c>
      <c r="E3" s="142">
        <v>38231</v>
      </c>
      <c r="F3" s="142">
        <v>38322</v>
      </c>
      <c r="G3" s="142">
        <v>38412</v>
      </c>
      <c r="H3" s="142">
        <v>38504</v>
      </c>
      <c r="I3" s="142">
        <v>38596</v>
      </c>
      <c r="J3" s="142">
        <v>38687</v>
      </c>
      <c r="K3" s="142">
        <v>38777</v>
      </c>
      <c r="L3" s="142">
        <v>38869</v>
      </c>
      <c r="M3" s="142">
        <v>38961</v>
      </c>
      <c r="N3" s="142">
        <v>39052</v>
      </c>
      <c r="O3" s="142">
        <v>39142</v>
      </c>
      <c r="P3" s="142">
        <v>39234</v>
      </c>
      <c r="Q3" s="142">
        <v>39326</v>
      </c>
      <c r="R3" s="142">
        <v>39417</v>
      </c>
      <c r="S3" s="142">
        <v>39508</v>
      </c>
      <c r="T3" s="142">
        <v>39600</v>
      </c>
      <c r="U3" s="142">
        <v>39692</v>
      </c>
      <c r="V3" s="142">
        <v>39783</v>
      </c>
      <c r="W3" s="142">
        <v>39873</v>
      </c>
      <c r="X3" s="142">
        <v>39965</v>
      </c>
      <c r="Y3" s="142">
        <v>40057</v>
      </c>
      <c r="Z3" s="142">
        <v>40148</v>
      </c>
      <c r="AA3" s="142">
        <v>40238</v>
      </c>
      <c r="AB3" s="142">
        <v>40330</v>
      </c>
      <c r="AC3" s="142">
        <v>40422</v>
      </c>
      <c r="AD3" s="142">
        <v>40513</v>
      </c>
      <c r="AE3" s="142">
        <v>40603</v>
      </c>
      <c r="AF3" s="142">
        <v>40695</v>
      </c>
      <c r="AG3" s="142">
        <v>40787</v>
      </c>
      <c r="AH3" s="142">
        <v>40878</v>
      </c>
      <c r="AI3" s="142">
        <v>40969</v>
      </c>
      <c r="AJ3" s="142">
        <v>41061</v>
      </c>
      <c r="AK3" s="142">
        <v>41153</v>
      </c>
      <c r="AL3" s="142">
        <v>41244</v>
      </c>
      <c r="AM3" s="142">
        <v>41334</v>
      </c>
      <c r="AN3" s="142">
        <v>41426</v>
      </c>
      <c r="AO3" s="142">
        <v>41518</v>
      </c>
      <c r="AP3" s="142">
        <v>41609</v>
      </c>
      <c r="AQ3" s="142">
        <v>41699</v>
      </c>
    </row>
    <row r="4" ht="15">
      <c r="A4" s="115" t="s">
        <v>64</v>
      </c>
    </row>
    <row r="5" ht="15.75" thickBot="1">
      <c r="A5" s="115" t="s">
        <v>60</v>
      </c>
    </row>
    <row r="6" spans="1:43" ht="15.75" thickBot="1">
      <c r="A6" s="116" t="s">
        <v>61</v>
      </c>
      <c r="C6" s="331" t="s">
        <v>327</v>
      </c>
      <c r="D6" s="331" t="s">
        <v>327</v>
      </c>
      <c r="E6" s="331" t="s">
        <v>327</v>
      </c>
      <c r="F6" s="331" t="s">
        <v>327</v>
      </c>
      <c r="G6" s="331" t="s">
        <v>327</v>
      </c>
      <c r="H6" s="331" t="s">
        <v>327</v>
      </c>
      <c r="I6" s="331" t="s">
        <v>327</v>
      </c>
      <c r="J6" s="331" t="s">
        <v>327</v>
      </c>
      <c r="K6" s="331" t="s">
        <v>327</v>
      </c>
      <c r="L6" s="331" t="s">
        <v>327</v>
      </c>
      <c r="M6" s="331" t="s">
        <v>327</v>
      </c>
      <c r="N6" s="331" t="s">
        <v>327</v>
      </c>
      <c r="O6" s="331" t="s">
        <v>327</v>
      </c>
      <c r="P6" s="331" t="s">
        <v>327</v>
      </c>
      <c r="Q6" s="331" t="s">
        <v>327</v>
      </c>
      <c r="R6" s="330" t="s">
        <v>330</v>
      </c>
      <c r="S6" s="330" t="s">
        <v>330</v>
      </c>
      <c r="T6" s="330" t="s">
        <v>330</v>
      </c>
      <c r="U6" s="330" t="s">
        <v>330</v>
      </c>
      <c r="V6" s="330" t="s">
        <v>330</v>
      </c>
      <c r="W6" s="330" t="s">
        <v>330</v>
      </c>
      <c r="X6" s="330" t="s">
        <v>330</v>
      </c>
      <c r="Y6" s="330" t="s">
        <v>330</v>
      </c>
      <c r="Z6" s="328" t="s">
        <v>330</v>
      </c>
      <c r="AA6" s="328" t="s">
        <v>330</v>
      </c>
      <c r="AB6" s="328" t="s">
        <v>330</v>
      </c>
      <c r="AC6" s="330" t="s">
        <v>330</v>
      </c>
      <c r="AD6" s="330" t="s">
        <v>330</v>
      </c>
      <c r="AE6" s="331" t="s">
        <v>327</v>
      </c>
      <c r="AF6" s="331" t="s">
        <v>327</v>
      </c>
      <c r="AG6" s="331" t="s">
        <v>327</v>
      </c>
      <c r="AH6" s="331" t="s">
        <v>327</v>
      </c>
      <c r="AI6" s="331" t="s">
        <v>327</v>
      </c>
      <c r="AJ6" s="331" t="s">
        <v>327</v>
      </c>
      <c r="AK6" s="331" t="s">
        <v>327</v>
      </c>
      <c r="AL6" s="331" t="s">
        <v>327</v>
      </c>
      <c r="AM6" s="331" t="s">
        <v>327</v>
      </c>
      <c r="AN6" s="331" t="s">
        <v>327</v>
      </c>
      <c r="AO6" s="331" t="s">
        <v>327</v>
      </c>
      <c r="AP6" s="331" t="s">
        <v>327</v>
      </c>
      <c r="AQ6" s="331" t="s">
        <v>327</v>
      </c>
    </row>
    <row r="7" spans="1:43" ht="15.75" thickBot="1">
      <c r="A7" s="116" t="s">
        <v>52</v>
      </c>
      <c r="C7" s="331" t="s">
        <v>327</v>
      </c>
      <c r="D7" s="331" t="s">
        <v>327</v>
      </c>
      <c r="E7" s="331" t="s">
        <v>327</v>
      </c>
      <c r="F7" s="331" t="s">
        <v>327</v>
      </c>
      <c r="G7" s="331" t="s">
        <v>327</v>
      </c>
      <c r="H7" s="331" t="s">
        <v>327</v>
      </c>
      <c r="I7" s="331" t="s">
        <v>327</v>
      </c>
      <c r="J7" s="331" t="s">
        <v>327</v>
      </c>
      <c r="K7" s="331" t="s">
        <v>327</v>
      </c>
      <c r="L7" s="331" t="s">
        <v>327</v>
      </c>
      <c r="M7" s="331" t="s">
        <v>327</v>
      </c>
      <c r="N7" s="331" t="s">
        <v>327</v>
      </c>
      <c r="O7" s="331" t="s">
        <v>327</v>
      </c>
      <c r="P7" s="331" t="s">
        <v>327</v>
      </c>
      <c r="Q7" s="331" t="s">
        <v>327</v>
      </c>
      <c r="R7" s="330" t="s">
        <v>330</v>
      </c>
      <c r="S7" s="330" t="s">
        <v>330</v>
      </c>
      <c r="T7" s="330" t="s">
        <v>330</v>
      </c>
      <c r="U7" s="330" t="s">
        <v>330</v>
      </c>
      <c r="V7" s="330" t="s">
        <v>330</v>
      </c>
      <c r="W7" s="330" t="s">
        <v>330</v>
      </c>
      <c r="X7" s="330" t="s">
        <v>330</v>
      </c>
      <c r="Y7" s="330" t="s">
        <v>330</v>
      </c>
      <c r="Z7" s="328" t="s">
        <v>330</v>
      </c>
      <c r="AA7" s="328" t="s">
        <v>330</v>
      </c>
      <c r="AB7" s="328" t="s">
        <v>330</v>
      </c>
      <c r="AC7" s="330" t="s">
        <v>330</v>
      </c>
      <c r="AD7" s="330" t="s">
        <v>330</v>
      </c>
      <c r="AE7" s="331" t="s">
        <v>327</v>
      </c>
      <c r="AF7" s="331" t="s">
        <v>327</v>
      </c>
      <c r="AG7" s="331" t="s">
        <v>327</v>
      </c>
      <c r="AH7" s="331" t="s">
        <v>327</v>
      </c>
      <c r="AI7" s="331" t="s">
        <v>327</v>
      </c>
      <c r="AJ7" s="331" t="s">
        <v>327</v>
      </c>
      <c r="AK7" s="331" t="s">
        <v>327</v>
      </c>
      <c r="AL7" s="331" t="s">
        <v>327</v>
      </c>
      <c r="AM7" s="331" t="s">
        <v>327</v>
      </c>
      <c r="AN7" s="331" t="s">
        <v>327</v>
      </c>
      <c r="AO7" s="331" t="s">
        <v>327</v>
      </c>
      <c r="AP7" s="331" t="s">
        <v>327</v>
      </c>
      <c r="AQ7" s="331" t="s">
        <v>327</v>
      </c>
    </row>
    <row r="8" spans="1:43" ht="15.75" thickBot="1">
      <c r="A8" s="116" t="s">
        <v>71</v>
      </c>
      <c r="C8" s="331" t="s">
        <v>327</v>
      </c>
      <c r="D8" s="331" t="s">
        <v>327</v>
      </c>
      <c r="E8" s="331" t="s">
        <v>327</v>
      </c>
      <c r="F8" s="331" t="s">
        <v>327</v>
      </c>
      <c r="G8" s="331" t="s">
        <v>327</v>
      </c>
      <c r="H8" s="331" t="s">
        <v>327</v>
      </c>
      <c r="I8" s="331" t="s">
        <v>327</v>
      </c>
      <c r="J8" s="331" t="s">
        <v>327</v>
      </c>
      <c r="K8" s="331" t="s">
        <v>327</v>
      </c>
      <c r="L8" s="331" t="s">
        <v>327</v>
      </c>
      <c r="M8" s="331" t="s">
        <v>327</v>
      </c>
      <c r="N8" s="331" t="s">
        <v>327</v>
      </c>
      <c r="O8" s="331" t="s">
        <v>327</v>
      </c>
      <c r="P8" s="331" t="s">
        <v>327</v>
      </c>
      <c r="Q8" s="331" t="s">
        <v>327</v>
      </c>
      <c r="R8" s="331" t="s">
        <v>327</v>
      </c>
      <c r="S8" s="331" t="s">
        <v>327</v>
      </c>
      <c r="T8" s="331" t="s">
        <v>327</v>
      </c>
      <c r="U8" s="330" t="s">
        <v>330</v>
      </c>
      <c r="V8" s="330" t="s">
        <v>330</v>
      </c>
      <c r="W8" s="330" t="s">
        <v>330</v>
      </c>
      <c r="X8" s="330" t="s">
        <v>330</v>
      </c>
      <c r="Y8" s="330" t="s">
        <v>330</v>
      </c>
      <c r="Z8" s="330" t="s">
        <v>330</v>
      </c>
      <c r="AA8" s="330" t="s">
        <v>330</v>
      </c>
      <c r="AB8" s="330" t="s">
        <v>330</v>
      </c>
      <c r="AC8" s="330" t="s">
        <v>330</v>
      </c>
      <c r="AD8" s="330" t="s">
        <v>330</v>
      </c>
      <c r="AE8" s="331" t="s">
        <v>327</v>
      </c>
      <c r="AF8" s="331" t="s">
        <v>327</v>
      </c>
      <c r="AG8" s="331" t="s">
        <v>327</v>
      </c>
      <c r="AH8" s="331" t="s">
        <v>327</v>
      </c>
      <c r="AI8" s="331" t="s">
        <v>327</v>
      </c>
      <c r="AJ8" s="331" t="s">
        <v>327</v>
      </c>
      <c r="AK8" s="331" t="s">
        <v>327</v>
      </c>
      <c r="AL8" s="331" t="s">
        <v>327</v>
      </c>
      <c r="AM8" s="331" t="s">
        <v>327</v>
      </c>
      <c r="AN8" s="331" t="s">
        <v>327</v>
      </c>
      <c r="AO8" s="331" t="s">
        <v>327</v>
      </c>
      <c r="AP8" s="331" t="s">
        <v>327</v>
      </c>
      <c r="AQ8" s="331" t="s">
        <v>327</v>
      </c>
    </row>
    <row r="9" spans="1:30" s="101" customFormat="1" ht="15.75" thickBot="1">
      <c r="A9" s="126" t="s">
        <v>62</v>
      </c>
      <c r="R9" s="104"/>
      <c r="S9" s="104"/>
      <c r="T9" s="104"/>
      <c r="U9" s="104"/>
      <c r="V9" s="104"/>
      <c r="W9" s="104"/>
      <c r="X9" s="104"/>
      <c r="Y9" s="104"/>
      <c r="Z9" s="139"/>
      <c r="AA9" s="139"/>
      <c r="AB9" s="139"/>
      <c r="AC9" s="104"/>
      <c r="AD9" s="104"/>
    </row>
    <row r="10" spans="1:43" ht="15.75" thickBot="1">
      <c r="A10" s="116" t="s">
        <v>61</v>
      </c>
      <c r="C10" s="331" t="s">
        <v>327</v>
      </c>
      <c r="D10" s="331" t="s">
        <v>327</v>
      </c>
      <c r="E10" s="331" t="s">
        <v>327</v>
      </c>
      <c r="F10" s="331" t="s">
        <v>327</v>
      </c>
      <c r="G10" s="331" t="s">
        <v>327</v>
      </c>
      <c r="H10" s="331" t="s">
        <v>327</v>
      </c>
      <c r="I10" s="331" t="s">
        <v>327</v>
      </c>
      <c r="J10" s="331" t="s">
        <v>327</v>
      </c>
      <c r="K10" s="331" t="s">
        <v>327</v>
      </c>
      <c r="L10" s="331" t="s">
        <v>327</v>
      </c>
      <c r="M10" s="331" t="s">
        <v>327</v>
      </c>
      <c r="N10" s="340" t="s">
        <v>330</v>
      </c>
      <c r="O10" s="340" t="s">
        <v>330</v>
      </c>
      <c r="P10" s="340" t="s">
        <v>330</v>
      </c>
      <c r="Q10" s="340" t="s">
        <v>330</v>
      </c>
      <c r="R10" s="340" t="s">
        <v>330</v>
      </c>
      <c r="S10" s="340" t="s">
        <v>330</v>
      </c>
      <c r="T10" s="340" t="s">
        <v>330</v>
      </c>
      <c r="U10" s="340" t="s">
        <v>330</v>
      </c>
      <c r="V10" s="340" t="s">
        <v>330</v>
      </c>
      <c r="W10" s="340" t="s">
        <v>330</v>
      </c>
      <c r="X10" s="340" t="s">
        <v>330</v>
      </c>
      <c r="Y10" s="340" t="s">
        <v>330</v>
      </c>
      <c r="Z10" s="328" t="s">
        <v>330</v>
      </c>
      <c r="AA10" s="328" t="s">
        <v>330</v>
      </c>
      <c r="AB10" s="328" t="s">
        <v>330</v>
      </c>
      <c r="AC10" s="340" t="s">
        <v>330</v>
      </c>
      <c r="AD10" s="340" t="s">
        <v>330</v>
      </c>
      <c r="AE10" s="331" t="s">
        <v>327</v>
      </c>
      <c r="AF10" s="331" t="s">
        <v>327</v>
      </c>
      <c r="AG10" s="331" t="s">
        <v>327</v>
      </c>
      <c r="AH10" s="331" t="s">
        <v>327</v>
      </c>
      <c r="AI10" s="331" t="s">
        <v>327</v>
      </c>
      <c r="AJ10" s="331" t="s">
        <v>327</v>
      </c>
      <c r="AK10" s="331" t="s">
        <v>327</v>
      </c>
      <c r="AL10" s="331" t="s">
        <v>327</v>
      </c>
      <c r="AM10" s="331" t="s">
        <v>327</v>
      </c>
      <c r="AN10" s="331" t="s">
        <v>327</v>
      </c>
      <c r="AO10" s="331" t="s">
        <v>327</v>
      </c>
      <c r="AP10" s="331" t="s">
        <v>327</v>
      </c>
      <c r="AQ10" s="331" t="s">
        <v>327</v>
      </c>
    </row>
    <row r="11" spans="1:43" ht="15.75" thickBot="1">
      <c r="A11" s="116" t="s">
        <v>52</v>
      </c>
      <c r="C11" s="331" t="s">
        <v>327</v>
      </c>
      <c r="D11" s="331" t="s">
        <v>327</v>
      </c>
      <c r="E11" s="331" t="s">
        <v>327</v>
      </c>
      <c r="F11" s="331" t="s">
        <v>327</v>
      </c>
      <c r="G11" s="331" t="s">
        <v>327</v>
      </c>
      <c r="H11" s="331" t="s">
        <v>327</v>
      </c>
      <c r="I11" s="331" t="s">
        <v>327</v>
      </c>
      <c r="J11" s="331" t="s">
        <v>327</v>
      </c>
      <c r="K11" s="331" t="s">
        <v>327</v>
      </c>
      <c r="L11" s="331" t="s">
        <v>327</v>
      </c>
      <c r="M11" s="331" t="s">
        <v>327</v>
      </c>
      <c r="N11" s="340" t="s">
        <v>330</v>
      </c>
      <c r="O11" s="340" t="s">
        <v>330</v>
      </c>
      <c r="P11" s="340" t="s">
        <v>330</v>
      </c>
      <c r="Q11" s="340" t="s">
        <v>330</v>
      </c>
      <c r="R11" s="340" t="s">
        <v>330</v>
      </c>
      <c r="S11" s="340" t="s">
        <v>330</v>
      </c>
      <c r="T11" s="340" t="s">
        <v>330</v>
      </c>
      <c r="U11" s="340" t="s">
        <v>330</v>
      </c>
      <c r="V11" s="340" t="s">
        <v>330</v>
      </c>
      <c r="W11" s="340" t="s">
        <v>330</v>
      </c>
      <c r="X11" s="340" t="s">
        <v>330</v>
      </c>
      <c r="Y11" s="340" t="s">
        <v>330</v>
      </c>
      <c r="Z11" s="328" t="s">
        <v>330</v>
      </c>
      <c r="AA11" s="328" t="s">
        <v>330</v>
      </c>
      <c r="AB11" s="328" t="s">
        <v>330</v>
      </c>
      <c r="AC11" s="340" t="s">
        <v>330</v>
      </c>
      <c r="AD11" s="340" t="s">
        <v>330</v>
      </c>
      <c r="AE11" s="331" t="s">
        <v>327</v>
      </c>
      <c r="AF11" s="331" t="s">
        <v>327</v>
      </c>
      <c r="AG11" s="331" t="s">
        <v>327</v>
      </c>
      <c r="AH11" s="331" t="s">
        <v>327</v>
      </c>
      <c r="AI11" s="331" t="s">
        <v>327</v>
      </c>
      <c r="AJ11" s="331" t="s">
        <v>327</v>
      </c>
      <c r="AK11" s="331" t="s">
        <v>327</v>
      </c>
      <c r="AL11" s="331" t="s">
        <v>327</v>
      </c>
      <c r="AM11" s="331" t="s">
        <v>327</v>
      </c>
      <c r="AN11" s="331" t="s">
        <v>327</v>
      </c>
      <c r="AO11" s="331" t="s">
        <v>327</v>
      </c>
      <c r="AP11" s="331" t="s">
        <v>327</v>
      </c>
      <c r="AQ11" s="331" t="s">
        <v>327</v>
      </c>
    </row>
    <row r="12" spans="1:43" ht="15.75" thickBot="1">
      <c r="A12" s="116" t="s">
        <v>71</v>
      </c>
      <c r="C12" s="331" t="s">
        <v>327</v>
      </c>
      <c r="D12" s="331" t="s">
        <v>327</v>
      </c>
      <c r="E12" s="331" t="s">
        <v>327</v>
      </c>
      <c r="F12" s="331" t="s">
        <v>327</v>
      </c>
      <c r="G12" s="331" t="s">
        <v>327</v>
      </c>
      <c r="H12" s="331" t="s">
        <v>327</v>
      </c>
      <c r="I12" s="331" t="s">
        <v>327</v>
      </c>
      <c r="J12" s="331" t="s">
        <v>327</v>
      </c>
      <c r="K12" s="331" t="s">
        <v>327</v>
      </c>
      <c r="L12" s="331" t="s">
        <v>327</v>
      </c>
      <c r="M12" s="331" t="s">
        <v>327</v>
      </c>
      <c r="N12" s="331" t="s">
        <v>327</v>
      </c>
      <c r="O12" s="331" t="s">
        <v>327</v>
      </c>
      <c r="P12" s="331" t="s">
        <v>327</v>
      </c>
      <c r="Q12" s="330" t="s">
        <v>330</v>
      </c>
      <c r="R12" s="330" t="s">
        <v>330</v>
      </c>
      <c r="S12" s="330" t="s">
        <v>330</v>
      </c>
      <c r="T12" s="330" t="s">
        <v>330</v>
      </c>
      <c r="U12" s="330" t="s">
        <v>330</v>
      </c>
      <c r="V12" s="330" t="s">
        <v>330</v>
      </c>
      <c r="W12" s="330" t="s">
        <v>330</v>
      </c>
      <c r="X12" s="330" t="s">
        <v>330</v>
      </c>
      <c r="Y12" s="330" t="s">
        <v>330</v>
      </c>
      <c r="Z12" s="330" t="s">
        <v>330</v>
      </c>
      <c r="AA12" s="330" t="s">
        <v>330</v>
      </c>
      <c r="AB12" s="330" t="s">
        <v>330</v>
      </c>
      <c r="AC12" s="330" t="s">
        <v>330</v>
      </c>
      <c r="AD12" s="330" t="s">
        <v>330</v>
      </c>
      <c r="AE12" s="331" t="s">
        <v>327</v>
      </c>
      <c r="AF12" s="331" t="s">
        <v>327</v>
      </c>
      <c r="AG12" s="331" t="s">
        <v>327</v>
      </c>
      <c r="AH12" s="331" t="s">
        <v>327</v>
      </c>
      <c r="AI12" s="331" t="s">
        <v>327</v>
      </c>
      <c r="AJ12" s="331" t="s">
        <v>327</v>
      </c>
      <c r="AK12" s="331" t="s">
        <v>327</v>
      </c>
      <c r="AL12" s="331" t="s">
        <v>327</v>
      </c>
      <c r="AM12" s="331" t="s">
        <v>327</v>
      </c>
      <c r="AN12" s="331" t="s">
        <v>327</v>
      </c>
      <c r="AO12" s="331" t="s">
        <v>327</v>
      </c>
      <c r="AP12" s="331" t="s">
        <v>327</v>
      </c>
      <c r="AQ12" s="331" t="s">
        <v>327</v>
      </c>
    </row>
    <row r="13" spans="1:43" ht="24">
      <c r="A13" s="117" t="s">
        <v>63</v>
      </c>
      <c r="C13" s="331" t="s">
        <v>327</v>
      </c>
      <c r="D13" s="331" t="s">
        <v>327</v>
      </c>
      <c r="E13" s="331" t="s">
        <v>327</v>
      </c>
      <c r="F13" s="331" t="s">
        <v>327</v>
      </c>
      <c r="G13" s="331" t="s">
        <v>327</v>
      </c>
      <c r="H13" s="331" t="s">
        <v>327</v>
      </c>
      <c r="I13" s="331" t="s">
        <v>327</v>
      </c>
      <c r="J13" s="331" t="s">
        <v>327</v>
      </c>
      <c r="K13" s="331" t="s">
        <v>327</v>
      </c>
      <c r="L13" s="331" t="s">
        <v>327</v>
      </c>
      <c r="M13" s="331" t="s">
        <v>327</v>
      </c>
      <c r="N13" s="331" t="s">
        <v>327</v>
      </c>
      <c r="O13" s="331" t="s">
        <v>327</v>
      </c>
      <c r="P13" s="331" t="s">
        <v>327</v>
      </c>
      <c r="Q13" s="331" t="s">
        <v>327</v>
      </c>
      <c r="R13" s="331" t="s">
        <v>327</v>
      </c>
      <c r="S13" s="331" t="s">
        <v>327</v>
      </c>
      <c r="T13" s="331" t="s">
        <v>327</v>
      </c>
      <c r="U13" s="331" t="s">
        <v>327</v>
      </c>
      <c r="V13" s="331" t="s">
        <v>327</v>
      </c>
      <c r="W13" s="331" t="s">
        <v>327</v>
      </c>
      <c r="X13" s="331" t="s">
        <v>327</v>
      </c>
      <c r="Y13" s="331" t="s">
        <v>327</v>
      </c>
      <c r="Z13" s="331" t="s">
        <v>327</v>
      </c>
      <c r="AA13" s="331" t="s">
        <v>327</v>
      </c>
      <c r="AB13" s="331" t="s">
        <v>327</v>
      </c>
      <c r="AC13" s="331" t="s">
        <v>327</v>
      </c>
      <c r="AD13" s="331" t="s">
        <v>327</v>
      </c>
      <c r="AE13" s="331" t="s">
        <v>327</v>
      </c>
      <c r="AF13" s="331" t="s">
        <v>327</v>
      </c>
      <c r="AG13" s="331" t="s">
        <v>327</v>
      </c>
      <c r="AH13" s="331" t="s">
        <v>327</v>
      </c>
      <c r="AI13" s="331" t="s">
        <v>327</v>
      </c>
      <c r="AJ13" s="331" t="s">
        <v>327</v>
      </c>
      <c r="AK13" s="331" t="s">
        <v>327</v>
      </c>
      <c r="AL13" s="331" t="s">
        <v>327</v>
      </c>
      <c r="AM13" s="331" t="s">
        <v>327</v>
      </c>
      <c r="AN13" s="331" t="s">
        <v>327</v>
      </c>
      <c r="AO13" s="331" t="s">
        <v>327</v>
      </c>
      <c r="AP13" s="331" t="s">
        <v>327</v>
      </c>
      <c r="AQ13" s="331" t="s">
        <v>327</v>
      </c>
    </row>
    <row r="14" ht="15">
      <c r="A14" s="75" t="s">
        <v>57</v>
      </c>
    </row>
    <row r="15" spans="1:43" s="105" customFormat="1" ht="15">
      <c r="A15" s="119" t="s">
        <v>56</v>
      </c>
      <c r="C15" s="331" t="s">
        <v>327</v>
      </c>
      <c r="D15" s="331" t="s">
        <v>327</v>
      </c>
      <c r="E15" s="331" t="s">
        <v>327</v>
      </c>
      <c r="F15" s="331" t="s">
        <v>327</v>
      </c>
      <c r="G15" s="331" t="s">
        <v>327</v>
      </c>
      <c r="H15" s="331" t="s">
        <v>327</v>
      </c>
      <c r="I15" s="331" t="s">
        <v>327</v>
      </c>
      <c r="J15" s="331" t="s">
        <v>327</v>
      </c>
      <c r="K15" s="331" t="s">
        <v>327</v>
      </c>
      <c r="L15" s="331" t="s">
        <v>327</v>
      </c>
      <c r="M15" s="331" t="s">
        <v>327</v>
      </c>
      <c r="N15" s="112" t="e">
        <f>N6+N10</f>
        <v>#VALUE!</v>
      </c>
      <c r="O15" s="112" t="e">
        <f aca="true" t="shared" si="0" ref="O15:AD15">O6+O10</f>
        <v>#VALUE!</v>
      </c>
      <c r="P15" s="112" t="e">
        <f t="shared" si="0"/>
        <v>#VALUE!</v>
      </c>
      <c r="Q15" s="112" t="e">
        <f t="shared" si="0"/>
        <v>#VALUE!</v>
      </c>
      <c r="R15" s="112" t="e">
        <f t="shared" si="0"/>
        <v>#VALUE!</v>
      </c>
      <c r="S15" s="112" t="e">
        <f t="shared" si="0"/>
        <v>#VALUE!</v>
      </c>
      <c r="T15" s="112" t="e">
        <f t="shared" si="0"/>
        <v>#VALUE!</v>
      </c>
      <c r="U15" s="112" t="e">
        <f t="shared" si="0"/>
        <v>#VALUE!</v>
      </c>
      <c r="V15" s="112" t="e">
        <f t="shared" si="0"/>
        <v>#VALUE!</v>
      </c>
      <c r="W15" s="112" t="e">
        <f t="shared" si="0"/>
        <v>#VALUE!</v>
      </c>
      <c r="X15" s="112" t="e">
        <f t="shared" si="0"/>
        <v>#VALUE!</v>
      </c>
      <c r="Y15" s="112" t="e">
        <f t="shared" si="0"/>
        <v>#VALUE!</v>
      </c>
      <c r="Z15" s="112" t="e">
        <f t="shared" si="0"/>
        <v>#VALUE!</v>
      </c>
      <c r="AA15" s="112" t="e">
        <f t="shared" si="0"/>
        <v>#VALUE!</v>
      </c>
      <c r="AB15" s="112" t="e">
        <f t="shared" si="0"/>
        <v>#VALUE!</v>
      </c>
      <c r="AC15" s="112" t="e">
        <f t="shared" si="0"/>
        <v>#VALUE!</v>
      </c>
      <c r="AD15" s="112" t="e">
        <f t="shared" si="0"/>
        <v>#VALUE!</v>
      </c>
      <c r="AE15" s="331" t="s">
        <v>327</v>
      </c>
      <c r="AF15" s="331" t="s">
        <v>327</v>
      </c>
      <c r="AG15" s="331" t="s">
        <v>327</v>
      </c>
      <c r="AH15" s="331" t="s">
        <v>327</v>
      </c>
      <c r="AI15" s="331" t="s">
        <v>327</v>
      </c>
      <c r="AJ15" s="331" t="s">
        <v>327</v>
      </c>
      <c r="AK15" s="331" t="s">
        <v>327</v>
      </c>
      <c r="AL15" s="331" t="s">
        <v>327</v>
      </c>
      <c r="AM15" s="331" t="s">
        <v>327</v>
      </c>
      <c r="AN15" s="331" t="s">
        <v>327</v>
      </c>
      <c r="AO15" s="331" t="s">
        <v>327</v>
      </c>
      <c r="AP15" s="331" t="s">
        <v>327</v>
      </c>
      <c r="AQ15" s="331" t="s">
        <v>327</v>
      </c>
    </row>
    <row r="16" spans="1:43" s="105" customFormat="1" ht="15">
      <c r="A16" s="119" t="s">
        <v>36</v>
      </c>
      <c r="C16" s="331" t="s">
        <v>327</v>
      </c>
      <c r="D16" s="331" t="s">
        <v>327</v>
      </c>
      <c r="E16" s="331" t="s">
        <v>327</v>
      </c>
      <c r="F16" s="331" t="s">
        <v>327</v>
      </c>
      <c r="G16" s="331" t="s">
        <v>327</v>
      </c>
      <c r="H16" s="331" t="s">
        <v>327</v>
      </c>
      <c r="I16" s="331" t="s">
        <v>327</v>
      </c>
      <c r="J16" s="331" t="s">
        <v>327</v>
      </c>
      <c r="K16" s="331" t="s">
        <v>327</v>
      </c>
      <c r="L16" s="331" t="s">
        <v>327</v>
      </c>
      <c r="M16" s="331" t="s">
        <v>327</v>
      </c>
      <c r="N16" s="112" t="e">
        <f>N7+N11</f>
        <v>#VALUE!</v>
      </c>
      <c r="O16" s="112" t="e">
        <f aca="true" t="shared" si="1" ref="O16:AD16">O7+O11</f>
        <v>#VALUE!</v>
      </c>
      <c r="P16" s="112" t="e">
        <f t="shared" si="1"/>
        <v>#VALUE!</v>
      </c>
      <c r="Q16" s="112" t="e">
        <f t="shared" si="1"/>
        <v>#VALUE!</v>
      </c>
      <c r="R16" s="112" t="e">
        <f t="shared" si="1"/>
        <v>#VALUE!</v>
      </c>
      <c r="S16" s="112" t="e">
        <f t="shared" si="1"/>
        <v>#VALUE!</v>
      </c>
      <c r="T16" s="112" t="e">
        <f t="shared" si="1"/>
        <v>#VALUE!</v>
      </c>
      <c r="U16" s="112" t="e">
        <f t="shared" si="1"/>
        <v>#VALUE!</v>
      </c>
      <c r="V16" s="112" t="e">
        <f t="shared" si="1"/>
        <v>#VALUE!</v>
      </c>
      <c r="W16" s="112" t="e">
        <f t="shared" si="1"/>
        <v>#VALUE!</v>
      </c>
      <c r="X16" s="112" t="e">
        <f t="shared" si="1"/>
        <v>#VALUE!</v>
      </c>
      <c r="Y16" s="112" t="e">
        <f t="shared" si="1"/>
        <v>#VALUE!</v>
      </c>
      <c r="Z16" s="112" t="e">
        <f t="shared" si="1"/>
        <v>#VALUE!</v>
      </c>
      <c r="AA16" s="112" t="e">
        <f t="shared" si="1"/>
        <v>#VALUE!</v>
      </c>
      <c r="AB16" s="112" t="e">
        <f t="shared" si="1"/>
        <v>#VALUE!</v>
      </c>
      <c r="AC16" s="112" t="e">
        <f t="shared" si="1"/>
        <v>#VALUE!</v>
      </c>
      <c r="AD16" s="112" t="e">
        <f t="shared" si="1"/>
        <v>#VALUE!</v>
      </c>
      <c r="AE16" s="331" t="s">
        <v>327</v>
      </c>
      <c r="AF16" s="331" t="s">
        <v>327</v>
      </c>
      <c r="AG16" s="331" t="s">
        <v>327</v>
      </c>
      <c r="AH16" s="331" t="s">
        <v>327</v>
      </c>
      <c r="AI16" s="331" t="s">
        <v>327</v>
      </c>
      <c r="AJ16" s="331" t="s">
        <v>327</v>
      </c>
      <c r="AK16" s="331" t="s">
        <v>327</v>
      </c>
      <c r="AL16" s="331" t="s">
        <v>327</v>
      </c>
      <c r="AM16" s="331" t="s">
        <v>327</v>
      </c>
      <c r="AN16" s="331" t="s">
        <v>327</v>
      </c>
      <c r="AO16" s="331" t="s">
        <v>327</v>
      </c>
      <c r="AP16" s="331" t="s">
        <v>327</v>
      </c>
      <c r="AQ16" s="331" t="s">
        <v>327</v>
      </c>
    </row>
    <row r="17" spans="1:43" s="105" customFormat="1" ht="15">
      <c r="A17" s="119" t="s">
        <v>72</v>
      </c>
      <c r="C17" s="331" t="s">
        <v>327</v>
      </c>
      <c r="D17" s="331" t="s">
        <v>327</v>
      </c>
      <c r="E17" s="331" t="s">
        <v>327</v>
      </c>
      <c r="F17" s="331" t="s">
        <v>327</v>
      </c>
      <c r="G17" s="331" t="s">
        <v>327</v>
      </c>
      <c r="H17" s="331" t="s">
        <v>327</v>
      </c>
      <c r="I17" s="331" t="s">
        <v>327</v>
      </c>
      <c r="J17" s="331" t="s">
        <v>327</v>
      </c>
      <c r="K17" s="331" t="s">
        <v>327</v>
      </c>
      <c r="L17" s="331" t="s">
        <v>327</v>
      </c>
      <c r="M17" s="331" t="s">
        <v>327</v>
      </c>
      <c r="N17" s="331" t="s">
        <v>327</v>
      </c>
      <c r="O17" s="331" t="s">
        <v>327</v>
      </c>
      <c r="P17" s="331" t="s">
        <v>327</v>
      </c>
      <c r="Q17" s="112" t="e">
        <f>SUM(N16:Q16)</f>
        <v>#VALUE!</v>
      </c>
      <c r="R17" s="112" t="e">
        <f aca="true" t="shared" si="2" ref="R17:AD17">SUM(O16:R16)</f>
        <v>#VALUE!</v>
      </c>
      <c r="S17" s="112" t="e">
        <f t="shared" si="2"/>
        <v>#VALUE!</v>
      </c>
      <c r="T17" s="112" t="e">
        <f t="shared" si="2"/>
        <v>#VALUE!</v>
      </c>
      <c r="U17" s="112" t="e">
        <f t="shared" si="2"/>
        <v>#VALUE!</v>
      </c>
      <c r="V17" s="112" t="e">
        <f t="shared" si="2"/>
        <v>#VALUE!</v>
      </c>
      <c r="W17" s="112" t="e">
        <f t="shared" si="2"/>
        <v>#VALUE!</v>
      </c>
      <c r="X17" s="112" t="e">
        <f t="shared" si="2"/>
        <v>#VALUE!</v>
      </c>
      <c r="Y17" s="112" t="e">
        <f t="shared" si="2"/>
        <v>#VALUE!</v>
      </c>
      <c r="Z17" s="112" t="e">
        <f t="shared" si="2"/>
        <v>#VALUE!</v>
      </c>
      <c r="AA17" s="112" t="e">
        <f t="shared" si="2"/>
        <v>#VALUE!</v>
      </c>
      <c r="AB17" s="112" t="e">
        <f t="shared" si="2"/>
        <v>#VALUE!</v>
      </c>
      <c r="AC17" s="112" t="e">
        <f t="shared" si="2"/>
        <v>#VALUE!</v>
      </c>
      <c r="AD17" s="112" t="e">
        <f t="shared" si="2"/>
        <v>#VALUE!</v>
      </c>
      <c r="AE17" s="331" t="s">
        <v>327</v>
      </c>
      <c r="AF17" s="331" t="s">
        <v>327</v>
      </c>
      <c r="AG17" s="331" t="s">
        <v>327</v>
      </c>
      <c r="AH17" s="331" t="s">
        <v>327</v>
      </c>
      <c r="AI17" s="331" t="s">
        <v>327</v>
      </c>
      <c r="AJ17" s="331" t="s">
        <v>327</v>
      </c>
      <c r="AK17" s="331" t="s">
        <v>327</v>
      </c>
      <c r="AL17" s="331" t="s">
        <v>327</v>
      </c>
      <c r="AM17" s="331" t="s">
        <v>327</v>
      </c>
      <c r="AN17" s="331" t="s">
        <v>327</v>
      </c>
      <c r="AO17" s="331" t="s">
        <v>327</v>
      </c>
      <c r="AP17" s="331" t="s">
        <v>327</v>
      </c>
      <c r="AQ17" s="331" t="s">
        <v>327</v>
      </c>
    </row>
    <row r="18" s="105" customFormat="1" ht="15"/>
    <row r="19" s="105" customFormat="1" ht="15"/>
    <row r="20" spans="3:43" s="105" customFormat="1" ht="15">
      <c r="C20" s="142">
        <v>38047</v>
      </c>
      <c r="D20" s="142">
        <v>38139</v>
      </c>
      <c r="E20" s="142">
        <v>38231</v>
      </c>
      <c r="F20" s="142">
        <v>38322</v>
      </c>
      <c r="G20" s="142">
        <v>38412</v>
      </c>
      <c r="H20" s="142">
        <v>38504</v>
      </c>
      <c r="I20" s="142">
        <v>38596</v>
      </c>
      <c r="J20" s="142">
        <v>38687</v>
      </c>
      <c r="K20" s="142">
        <v>38777</v>
      </c>
      <c r="L20" s="142">
        <v>38869</v>
      </c>
      <c r="M20" s="142">
        <v>38961</v>
      </c>
      <c r="N20" s="142">
        <v>39052</v>
      </c>
      <c r="O20" s="142">
        <v>39142</v>
      </c>
      <c r="P20" s="142">
        <v>39234</v>
      </c>
      <c r="Q20" s="142">
        <v>39326</v>
      </c>
      <c r="R20" s="142">
        <v>39417</v>
      </c>
      <c r="S20" s="142">
        <v>39508</v>
      </c>
      <c r="T20" s="142">
        <v>39600</v>
      </c>
      <c r="U20" s="142">
        <v>39692</v>
      </c>
      <c r="V20" s="142">
        <v>39783</v>
      </c>
      <c r="W20" s="142">
        <v>39873</v>
      </c>
      <c r="X20" s="142">
        <v>39965</v>
      </c>
      <c r="Y20" s="142">
        <v>40057</v>
      </c>
      <c r="Z20" s="142">
        <v>40148</v>
      </c>
      <c r="AA20" s="142">
        <v>40238</v>
      </c>
      <c r="AB20" s="142">
        <v>40330</v>
      </c>
      <c r="AC20" s="142">
        <v>40422</v>
      </c>
      <c r="AD20" s="142">
        <v>40513</v>
      </c>
      <c r="AE20" s="142">
        <v>40603</v>
      </c>
      <c r="AF20" s="142">
        <v>40695</v>
      </c>
      <c r="AG20" s="142">
        <v>40787</v>
      </c>
      <c r="AH20" s="142">
        <v>40878</v>
      </c>
      <c r="AI20" s="142">
        <v>40969</v>
      </c>
      <c r="AJ20" s="142">
        <v>41061</v>
      </c>
      <c r="AK20" s="142">
        <v>41153</v>
      </c>
      <c r="AL20" s="142">
        <v>41244</v>
      </c>
      <c r="AM20" s="142">
        <v>41334</v>
      </c>
      <c r="AN20" s="142">
        <v>41426</v>
      </c>
      <c r="AO20" s="142">
        <v>41518</v>
      </c>
      <c r="AP20" s="142">
        <v>41609</v>
      </c>
      <c r="AQ20" s="142">
        <v>41699</v>
      </c>
    </row>
    <row r="21" spans="1:41" s="92" customFormat="1" ht="15">
      <c r="A21" s="115" t="s">
        <v>65</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row>
    <row r="22" spans="1:41" s="95" customFormat="1" ht="12.75" customHeight="1">
      <c r="A22" s="138" t="s">
        <v>47</v>
      </c>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row>
    <row r="23" spans="1:43" s="92" customFormat="1" ht="15">
      <c r="A23" s="135" t="s">
        <v>61</v>
      </c>
      <c r="B23" s="106"/>
      <c r="C23" s="331" t="s">
        <v>327</v>
      </c>
      <c r="D23" s="331" t="s">
        <v>327</v>
      </c>
      <c r="E23" s="331" t="s">
        <v>327</v>
      </c>
      <c r="F23" s="331" t="s">
        <v>327</v>
      </c>
      <c r="G23" s="331" t="s">
        <v>327</v>
      </c>
      <c r="H23" s="331" t="s">
        <v>327</v>
      </c>
      <c r="I23" s="331" t="s">
        <v>327</v>
      </c>
      <c r="J23" s="331" t="s">
        <v>327</v>
      </c>
      <c r="K23" s="331" t="s">
        <v>327</v>
      </c>
      <c r="L23" s="331" t="s">
        <v>327</v>
      </c>
      <c r="M23" s="331" t="s">
        <v>327</v>
      </c>
      <c r="N23" s="331" t="s">
        <v>327</v>
      </c>
      <c r="O23" s="331" t="s">
        <v>327</v>
      </c>
      <c r="P23" s="331" t="s">
        <v>327</v>
      </c>
      <c r="Q23" s="331" t="s">
        <v>327</v>
      </c>
      <c r="R23" s="331" t="s">
        <v>327</v>
      </c>
      <c r="S23" s="331" t="s">
        <v>327</v>
      </c>
      <c r="T23" s="331" t="s">
        <v>327</v>
      </c>
      <c r="U23" s="331" t="s">
        <v>327</v>
      </c>
      <c r="V23" s="331" t="s">
        <v>327</v>
      </c>
      <c r="W23" s="331" t="s">
        <v>327</v>
      </c>
      <c r="X23" s="331" t="s">
        <v>327</v>
      </c>
      <c r="Y23" s="331" t="s">
        <v>327</v>
      </c>
      <c r="Z23" s="331" t="s">
        <v>327</v>
      </c>
      <c r="AA23" s="331" t="s">
        <v>327</v>
      </c>
      <c r="AB23" s="331" t="s">
        <v>327</v>
      </c>
      <c r="AC23" s="331" t="s">
        <v>327</v>
      </c>
      <c r="AD23" s="331" t="s">
        <v>327</v>
      </c>
      <c r="AE23" s="331" t="s">
        <v>327</v>
      </c>
      <c r="AF23" s="331" t="s">
        <v>327</v>
      </c>
      <c r="AG23" s="331" t="s">
        <v>327</v>
      </c>
      <c r="AH23" s="331" t="s">
        <v>327</v>
      </c>
      <c r="AI23" s="331" t="s">
        <v>327</v>
      </c>
      <c r="AJ23" s="331" t="s">
        <v>327</v>
      </c>
      <c r="AK23" s="331" t="s">
        <v>327</v>
      </c>
      <c r="AL23" s="331" t="s">
        <v>327</v>
      </c>
      <c r="AM23" s="331" t="s">
        <v>327</v>
      </c>
      <c r="AN23" s="331" t="s">
        <v>327</v>
      </c>
      <c r="AO23" s="331" t="s">
        <v>327</v>
      </c>
      <c r="AP23" s="331" t="s">
        <v>327</v>
      </c>
      <c r="AQ23" s="331" t="s">
        <v>327</v>
      </c>
    </row>
    <row r="24" spans="1:43" s="92" customFormat="1" ht="15">
      <c r="A24" s="116" t="s">
        <v>52</v>
      </c>
      <c r="B24" s="103"/>
      <c r="C24" s="331" t="s">
        <v>327</v>
      </c>
      <c r="D24" s="331" t="s">
        <v>327</v>
      </c>
      <c r="E24" s="331" t="s">
        <v>327</v>
      </c>
      <c r="F24" s="331" t="s">
        <v>327</v>
      </c>
      <c r="G24" s="331" t="s">
        <v>327</v>
      </c>
      <c r="H24" s="331" t="s">
        <v>327</v>
      </c>
      <c r="I24" s="331" t="s">
        <v>327</v>
      </c>
      <c r="J24" s="331" t="s">
        <v>327</v>
      </c>
      <c r="K24" s="331" t="s">
        <v>327</v>
      </c>
      <c r="L24" s="331" t="s">
        <v>327</v>
      </c>
      <c r="M24" s="331" t="s">
        <v>327</v>
      </c>
      <c r="N24" s="331" t="s">
        <v>327</v>
      </c>
      <c r="O24" s="331" t="s">
        <v>327</v>
      </c>
      <c r="P24" s="331" t="s">
        <v>327</v>
      </c>
      <c r="Q24" s="331" t="s">
        <v>327</v>
      </c>
      <c r="R24" s="331" t="s">
        <v>327</v>
      </c>
      <c r="S24" s="331" t="s">
        <v>327</v>
      </c>
      <c r="T24" s="331" t="s">
        <v>327</v>
      </c>
      <c r="U24" s="331" t="s">
        <v>327</v>
      </c>
      <c r="V24" s="331" t="s">
        <v>327</v>
      </c>
      <c r="W24" s="331" t="s">
        <v>327</v>
      </c>
      <c r="X24" s="331" t="s">
        <v>327</v>
      </c>
      <c r="Y24" s="331" t="s">
        <v>327</v>
      </c>
      <c r="Z24" s="331" t="s">
        <v>327</v>
      </c>
      <c r="AA24" s="331" t="s">
        <v>327</v>
      </c>
      <c r="AB24" s="331" t="s">
        <v>327</v>
      </c>
      <c r="AC24" s="331" t="s">
        <v>327</v>
      </c>
      <c r="AD24" s="331" t="s">
        <v>327</v>
      </c>
      <c r="AE24" s="331" t="s">
        <v>327</v>
      </c>
      <c r="AF24" s="331" t="s">
        <v>327</v>
      </c>
      <c r="AG24" s="331" t="s">
        <v>327</v>
      </c>
      <c r="AH24" s="331" t="s">
        <v>327</v>
      </c>
      <c r="AI24" s="331" t="s">
        <v>327</v>
      </c>
      <c r="AJ24" s="331" t="s">
        <v>327</v>
      </c>
      <c r="AK24" s="331" t="s">
        <v>327</v>
      </c>
      <c r="AL24" s="331" t="s">
        <v>327</v>
      </c>
      <c r="AM24" s="331" t="s">
        <v>327</v>
      </c>
      <c r="AN24" s="331" t="s">
        <v>327</v>
      </c>
      <c r="AO24" s="331" t="s">
        <v>327</v>
      </c>
      <c r="AP24" s="331" t="s">
        <v>327</v>
      </c>
      <c r="AQ24" s="331" t="s">
        <v>327</v>
      </c>
    </row>
    <row r="25" spans="1:41" s="95" customFormat="1" ht="15.75" thickBot="1">
      <c r="A25" s="138" t="s">
        <v>48</v>
      </c>
      <c r="B25" s="145"/>
      <c r="C25" s="101"/>
      <c r="D25" s="101"/>
      <c r="E25" s="101"/>
      <c r="F25" s="101"/>
      <c r="G25" s="101"/>
      <c r="H25" s="101"/>
      <c r="I25" s="101"/>
      <c r="J25" s="101"/>
      <c r="K25" s="101"/>
      <c r="L25" s="101"/>
      <c r="M25" s="101"/>
      <c r="N25" s="101"/>
      <c r="O25" s="101"/>
      <c r="P25" s="101"/>
      <c r="Q25" s="101"/>
      <c r="R25" s="101"/>
      <c r="S25" s="101"/>
      <c r="T25" s="101"/>
      <c r="U25" s="101"/>
      <c r="V25" s="101"/>
      <c r="W25" s="101"/>
      <c r="X25" s="101"/>
      <c r="Y25" s="104"/>
      <c r="Z25" s="101"/>
      <c r="AA25" s="101"/>
      <c r="AB25" s="101"/>
      <c r="AC25" s="101"/>
      <c r="AD25" s="101"/>
      <c r="AE25" s="101"/>
      <c r="AF25" s="101"/>
      <c r="AG25" s="101"/>
      <c r="AH25" s="101"/>
      <c r="AI25" s="101"/>
      <c r="AJ25" s="101"/>
      <c r="AK25" s="101"/>
      <c r="AL25" s="101"/>
      <c r="AM25" s="101"/>
      <c r="AN25" s="101"/>
      <c r="AO25" s="101"/>
    </row>
    <row r="26" spans="1:43" s="92" customFormat="1" ht="15.75" thickBot="1">
      <c r="A26" s="135" t="s">
        <v>61</v>
      </c>
      <c r="B26" s="103"/>
      <c r="C26" s="331" t="s">
        <v>327</v>
      </c>
      <c r="D26" s="331" t="s">
        <v>327</v>
      </c>
      <c r="E26" s="331" t="s">
        <v>327</v>
      </c>
      <c r="F26" s="331" t="s">
        <v>327</v>
      </c>
      <c r="G26" s="331" t="s">
        <v>327</v>
      </c>
      <c r="H26" s="331" t="s">
        <v>327</v>
      </c>
      <c r="I26" s="331" t="s">
        <v>327</v>
      </c>
      <c r="J26" s="331" t="s">
        <v>327</v>
      </c>
      <c r="K26" s="331" t="s">
        <v>327</v>
      </c>
      <c r="L26" s="331" t="s">
        <v>327</v>
      </c>
      <c r="M26" s="331" t="s">
        <v>327</v>
      </c>
      <c r="N26" s="331" t="s">
        <v>327</v>
      </c>
      <c r="O26" s="331" t="s">
        <v>327</v>
      </c>
      <c r="P26" s="331" t="s">
        <v>327</v>
      </c>
      <c r="Q26" s="331" t="s">
        <v>327</v>
      </c>
      <c r="R26" s="331" t="s">
        <v>327</v>
      </c>
      <c r="S26" s="331" t="s">
        <v>327</v>
      </c>
      <c r="T26" s="331" t="s">
        <v>327</v>
      </c>
      <c r="U26" s="331" t="s">
        <v>327</v>
      </c>
      <c r="V26" s="331" t="s">
        <v>327</v>
      </c>
      <c r="W26" s="331" t="s">
        <v>327</v>
      </c>
      <c r="X26" s="331" t="s">
        <v>327</v>
      </c>
      <c r="Y26" s="329" t="s">
        <v>330</v>
      </c>
      <c r="Z26" s="331" t="s">
        <v>327</v>
      </c>
      <c r="AA26" s="331" t="s">
        <v>327</v>
      </c>
      <c r="AB26" s="331" t="s">
        <v>327</v>
      </c>
      <c r="AC26" s="331" t="s">
        <v>327</v>
      </c>
      <c r="AD26" s="331" t="s">
        <v>327</v>
      </c>
      <c r="AE26" s="331" t="s">
        <v>327</v>
      </c>
      <c r="AF26" s="331" t="s">
        <v>327</v>
      </c>
      <c r="AG26" s="331" t="s">
        <v>327</v>
      </c>
      <c r="AH26" s="331" t="s">
        <v>327</v>
      </c>
      <c r="AI26" s="331" t="s">
        <v>327</v>
      </c>
      <c r="AJ26" s="331" t="s">
        <v>327</v>
      </c>
      <c r="AK26" s="331" t="s">
        <v>327</v>
      </c>
      <c r="AL26" s="331" t="s">
        <v>327</v>
      </c>
      <c r="AM26" s="331" t="s">
        <v>327</v>
      </c>
      <c r="AN26" s="331" t="s">
        <v>327</v>
      </c>
      <c r="AO26" s="331" t="s">
        <v>327</v>
      </c>
      <c r="AP26" s="331" t="s">
        <v>327</v>
      </c>
      <c r="AQ26" s="331" t="s">
        <v>327</v>
      </c>
    </row>
    <row r="27" spans="1:43" s="92" customFormat="1" ht="15">
      <c r="A27" s="116" t="s">
        <v>52</v>
      </c>
      <c r="B27" s="103"/>
      <c r="C27" s="331" t="s">
        <v>327</v>
      </c>
      <c r="D27" s="331" t="s">
        <v>327</v>
      </c>
      <c r="E27" s="331" t="s">
        <v>327</v>
      </c>
      <c r="F27" s="331" t="s">
        <v>327</v>
      </c>
      <c r="G27" s="331" t="s">
        <v>327</v>
      </c>
      <c r="H27" s="331" t="s">
        <v>327</v>
      </c>
      <c r="I27" s="331" t="s">
        <v>327</v>
      </c>
      <c r="J27" s="331" t="s">
        <v>327</v>
      </c>
      <c r="K27" s="331" t="s">
        <v>327</v>
      </c>
      <c r="L27" s="331" t="s">
        <v>327</v>
      </c>
      <c r="M27" s="331" t="s">
        <v>327</v>
      </c>
      <c r="N27" s="331" t="s">
        <v>327</v>
      </c>
      <c r="O27" s="331" t="s">
        <v>327</v>
      </c>
      <c r="P27" s="331" t="s">
        <v>327</v>
      </c>
      <c r="Q27" s="331" t="s">
        <v>327</v>
      </c>
      <c r="R27" s="331" t="s">
        <v>327</v>
      </c>
      <c r="S27" s="331" t="s">
        <v>327</v>
      </c>
      <c r="T27" s="331" t="s">
        <v>327</v>
      </c>
      <c r="U27" s="331" t="s">
        <v>327</v>
      </c>
      <c r="V27" s="331" t="s">
        <v>327</v>
      </c>
      <c r="W27" s="331" t="s">
        <v>327</v>
      </c>
      <c r="X27" s="331" t="s">
        <v>327</v>
      </c>
      <c r="Y27" s="331" t="s">
        <v>327</v>
      </c>
      <c r="Z27" s="331" t="s">
        <v>327</v>
      </c>
      <c r="AA27" s="331" t="s">
        <v>327</v>
      </c>
      <c r="AB27" s="331" t="s">
        <v>327</v>
      </c>
      <c r="AC27" s="331" t="s">
        <v>327</v>
      </c>
      <c r="AD27" s="331" t="s">
        <v>327</v>
      </c>
      <c r="AE27" s="331" t="s">
        <v>327</v>
      </c>
      <c r="AF27" s="331" t="s">
        <v>327</v>
      </c>
      <c r="AG27" s="331" t="s">
        <v>327</v>
      </c>
      <c r="AH27" s="331" t="s">
        <v>327</v>
      </c>
      <c r="AI27" s="331" t="s">
        <v>327</v>
      </c>
      <c r="AJ27" s="331" t="s">
        <v>327</v>
      </c>
      <c r="AK27" s="331" t="s">
        <v>327</v>
      </c>
      <c r="AL27" s="331" t="s">
        <v>327</v>
      </c>
      <c r="AM27" s="331" t="s">
        <v>327</v>
      </c>
      <c r="AN27" s="331" t="s">
        <v>327</v>
      </c>
      <c r="AO27" s="331" t="s">
        <v>327</v>
      </c>
      <c r="AP27" s="331" t="s">
        <v>327</v>
      </c>
      <c r="AQ27" s="331" t="s">
        <v>327</v>
      </c>
    </row>
    <row r="28" spans="1:41" s="95" customFormat="1" ht="15">
      <c r="A28" s="138" t="s">
        <v>49</v>
      </c>
      <c r="B28" s="14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row>
    <row r="29" spans="1:43" s="92" customFormat="1" ht="15">
      <c r="A29" s="135" t="s">
        <v>61</v>
      </c>
      <c r="B29" s="103"/>
      <c r="C29" s="331" t="s">
        <v>327</v>
      </c>
      <c r="D29" s="331" t="s">
        <v>327</v>
      </c>
      <c r="E29" s="331" t="s">
        <v>327</v>
      </c>
      <c r="F29" s="331" t="s">
        <v>327</v>
      </c>
      <c r="G29" s="331" t="s">
        <v>327</v>
      </c>
      <c r="H29" s="331" t="s">
        <v>327</v>
      </c>
      <c r="I29" s="331" t="s">
        <v>327</v>
      </c>
      <c r="J29" s="331" t="s">
        <v>327</v>
      </c>
      <c r="K29" s="331" t="s">
        <v>327</v>
      </c>
      <c r="L29" s="331" t="s">
        <v>327</v>
      </c>
      <c r="M29" s="331" t="s">
        <v>327</v>
      </c>
      <c r="N29" s="331" t="s">
        <v>327</v>
      </c>
      <c r="O29" s="331" t="s">
        <v>327</v>
      </c>
      <c r="P29" s="331" t="s">
        <v>327</v>
      </c>
      <c r="Q29" s="331" t="s">
        <v>327</v>
      </c>
      <c r="R29" s="331" t="s">
        <v>327</v>
      </c>
      <c r="S29" s="331" t="s">
        <v>327</v>
      </c>
      <c r="T29" s="331" t="s">
        <v>327</v>
      </c>
      <c r="U29" s="331" t="s">
        <v>327</v>
      </c>
      <c r="V29" s="331" t="s">
        <v>327</v>
      </c>
      <c r="W29" s="331" t="s">
        <v>327</v>
      </c>
      <c r="X29" s="331" t="s">
        <v>327</v>
      </c>
      <c r="Y29" s="331" t="s">
        <v>327</v>
      </c>
      <c r="Z29" s="331" t="s">
        <v>327</v>
      </c>
      <c r="AA29" s="331" t="s">
        <v>327</v>
      </c>
      <c r="AB29" s="331" t="s">
        <v>327</v>
      </c>
      <c r="AC29" s="331" t="s">
        <v>327</v>
      </c>
      <c r="AD29" s="331" t="s">
        <v>327</v>
      </c>
      <c r="AE29" s="331" t="s">
        <v>327</v>
      </c>
      <c r="AF29" s="331" t="s">
        <v>327</v>
      </c>
      <c r="AG29" s="331" t="s">
        <v>327</v>
      </c>
      <c r="AH29" s="331" t="s">
        <v>327</v>
      </c>
      <c r="AI29" s="331" t="s">
        <v>327</v>
      </c>
      <c r="AJ29" s="331" t="s">
        <v>327</v>
      </c>
      <c r="AK29" s="331" t="s">
        <v>327</v>
      </c>
      <c r="AL29" s="331" t="s">
        <v>327</v>
      </c>
      <c r="AM29" s="331" t="s">
        <v>327</v>
      </c>
      <c r="AN29" s="331" t="s">
        <v>327</v>
      </c>
      <c r="AO29" s="331" t="s">
        <v>327</v>
      </c>
      <c r="AP29" s="331" t="s">
        <v>327</v>
      </c>
      <c r="AQ29" s="331" t="s">
        <v>327</v>
      </c>
    </row>
    <row r="30" spans="1:50" s="92" customFormat="1" ht="15">
      <c r="A30" s="116" t="s">
        <v>52</v>
      </c>
      <c r="B30" s="102"/>
      <c r="C30" s="331" t="s">
        <v>327</v>
      </c>
      <c r="D30" s="331" t="s">
        <v>327</v>
      </c>
      <c r="E30" s="331" t="s">
        <v>327</v>
      </c>
      <c r="F30" s="331" t="s">
        <v>327</v>
      </c>
      <c r="G30" s="331" t="s">
        <v>327</v>
      </c>
      <c r="H30" s="331" t="s">
        <v>327</v>
      </c>
      <c r="I30" s="331" t="s">
        <v>327</v>
      </c>
      <c r="J30" s="331" t="s">
        <v>327</v>
      </c>
      <c r="K30" s="331" t="s">
        <v>327</v>
      </c>
      <c r="L30" s="331" t="s">
        <v>327</v>
      </c>
      <c r="M30" s="331" t="s">
        <v>327</v>
      </c>
      <c r="N30" s="331" t="s">
        <v>327</v>
      </c>
      <c r="O30" s="331" t="s">
        <v>327</v>
      </c>
      <c r="P30" s="331" t="s">
        <v>327</v>
      </c>
      <c r="Q30" s="331" t="s">
        <v>327</v>
      </c>
      <c r="R30" s="331" t="s">
        <v>327</v>
      </c>
      <c r="S30" s="331" t="s">
        <v>327</v>
      </c>
      <c r="T30" s="331" t="s">
        <v>327</v>
      </c>
      <c r="U30" s="331" t="s">
        <v>327</v>
      </c>
      <c r="V30" s="331" t="s">
        <v>327</v>
      </c>
      <c r="W30" s="331" t="s">
        <v>327</v>
      </c>
      <c r="X30" s="331" t="s">
        <v>327</v>
      </c>
      <c r="Y30" s="331" t="s">
        <v>327</v>
      </c>
      <c r="Z30" s="331" t="s">
        <v>327</v>
      </c>
      <c r="AA30" s="331" t="s">
        <v>327</v>
      </c>
      <c r="AB30" s="331" t="s">
        <v>327</v>
      </c>
      <c r="AC30" s="331" t="s">
        <v>327</v>
      </c>
      <c r="AD30" s="331" t="s">
        <v>327</v>
      </c>
      <c r="AE30" s="331" t="s">
        <v>327</v>
      </c>
      <c r="AF30" s="331" t="s">
        <v>327</v>
      </c>
      <c r="AG30" s="331" t="s">
        <v>327</v>
      </c>
      <c r="AH30" s="331" t="s">
        <v>327</v>
      </c>
      <c r="AI30" s="331" t="s">
        <v>327</v>
      </c>
      <c r="AJ30" s="331" t="s">
        <v>327</v>
      </c>
      <c r="AK30" s="331" t="s">
        <v>327</v>
      </c>
      <c r="AL30" s="331" t="s">
        <v>327</v>
      </c>
      <c r="AM30" s="331" t="s">
        <v>327</v>
      </c>
      <c r="AN30" s="331" t="s">
        <v>327</v>
      </c>
      <c r="AO30" s="331" t="s">
        <v>327</v>
      </c>
      <c r="AP30" s="331" t="s">
        <v>327</v>
      </c>
      <c r="AQ30" s="331" t="s">
        <v>327</v>
      </c>
      <c r="AR30" s="95"/>
      <c r="AS30" s="95"/>
      <c r="AT30" s="95"/>
      <c r="AU30" s="95"/>
      <c r="AV30" s="95"/>
      <c r="AW30" s="95"/>
      <c r="AX30" s="95"/>
    </row>
    <row r="31" spans="1:50" s="92" customFormat="1" ht="15">
      <c r="A31" s="126" t="s">
        <v>50</v>
      </c>
      <c r="B31" s="102"/>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95"/>
      <c r="AQ31" s="95"/>
      <c r="AR31" s="95"/>
      <c r="AS31" s="95"/>
      <c r="AT31" s="95"/>
      <c r="AU31" s="95"/>
      <c r="AV31" s="95"/>
      <c r="AW31" s="95"/>
      <c r="AX31" s="95"/>
    </row>
    <row r="32" spans="1:50" s="92" customFormat="1" ht="15">
      <c r="A32" s="136" t="s">
        <v>61</v>
      </c>
      <c r="B32" s="102"/>
      <c r="C32" s="21" t="e">
        <f>C23+C26+C29</f>
        <v>#VALUE!</v>
      </c>
      <c r="D32" s="21" t="e">
        <f aca="true" t="shared" si="3" ref="D32:AQ32">D23+D26+D29</f>
        <v>#VALUE!</v>
      </c>
      <c r="E32" s="21" t="e">
        <f t="shared" si="3"/>
        <v>#VALUE!</v>
      </c>
      <c r="F32" s="21" t="e">
        <f t="shared" si="3"/>
        <v>#VALUE!</v>
      </c>
      <c r="G32" s="21" t="e">
        <f t="shared" si="3"/>
        <v>#VALUE!</v>
      </c>
      <c r="H32" s="21" t="e">
        <f t="shared" si="3"/>
        <v>#VALUE!</v>
      </c>
      <c r="I32" s="21" t="e">
        <f t="shared" si="3"/>
        <v>#VALUE!</v>
      </c>
      <c r="J32" s="21" t="e">
        <f t="shared" si="3"/>
        <v>#VALUE!</v>
      </c>
      <c r="K32" s="21" t="e">
        <f t="shared" si="3"/>
        <v>#VALUE!</v>
      </c>
      <c r="L32" s="21" t="e">
        <f t="shared" si="3"/>
        <v>#VALUE!</v>
      </c>
      <c r="M32" s="21" t="e">
        <f t="shared" si="3"/>
        <v>#VALUE!</v>
      </c>
      <c r="N32" s="21" t="e">
        <f t="shared" si="3"/>
        <v>#VALUE!</v>
      </c>
      <c r="O32" s="21" t="e">
        <f t="shared" si="3"/>
        <v>#VALUE!</v>
      </c>
      <c r="P32" s="21" t="e">
        <f t="shared" si="3"/>
        <v>#VALUE!</v>
      </c>
      <c r="Q32" s="21" t="e">
        <f t="shared" si="3"/>
        <v>#VALUE!</v>
      </c>
      <c r="R32" s="21" t="e">
        <f t="shared" si="3"/>
        <v>#VALUE!</v>
      </c>
      <c r="S32" s="21" t="e">
        <f t="shared" si="3"/>
        <v>#VALUE!</v>
      </c>
      <c r="T32" s="21" t="e">
        <f t="shared" si="3"/>
        <v>#VALUE!</v>
      </c>
      <c r="U32" s="21" t="e">
        <f t="shared" si="3"/>
        <v>#VALUE!</v>
      </c>
      <c r="V32" s="21" t="e">
        <f t="shared" si="3"/>
        <v>#VALUE!</v>
      </c>
      <c r="W32" s="21" t="e">
        <f t="shared" si="3"/>
        <v>#VALUE!</v>
      </c>
      <c r="X32" s="21" t="e">
        <f t="shared" si="3"/>
        <v>#VALUE!</v>
      </c>
      <c r="Y32" s="21" t="e">
        <f t="shared" si="3"/>
        <v>#VALUE!</v>
      </c>
      <c r="Z32" s="21" t="e">
        <f t="shared" si="3"/>
        <v>#VALUE!</v>
      </c>
      <c r="AA32" s="21" t="e">
        <f t="shared" si="3"/>
        <v>#VALUE!</v>
      </c>
      <c r="AB32" s="21" t="e">
        <f t="shared" si="3"/>
        <v>#VALUE!</v>
      </c>
      <c r="AC32" s="21" t="e">
        <f t="shared" si="3"/>
        <v>#VALUE!</v>
      </c>
      <c r="AD32" s="21" t="e">
        <f t="shared" si="3"/>
        <v>#VALUE!</v>
      </c>
      <c r="AE32" s="21" t="e">
        <f t="shared" si="3"/>
        <v>#VALUE!</v>
      </c>
      <c r="AF32" s="21" t="e">
        <f t="shared" si="3"/>
        <v>#VALUE!</v>
      </c>
      <c r="AG32" s="21" t="e">
        <f t="shared" si="3"/>
        <v>#VALUE!</v>
      </c>
      <c r="AH32" s="21" t="e">
        <f t="shared" si="3"/>
        <v>#VALUE!</v>
      </c>
      <c r="AI32" s="21" t="e">
        <f t="shared" si="3"/>
        <v>#VALUE!</v>
      </c>
      <c r="AJ32" s="21" t="e">
        <f t="shared" si="3"/>
        <v>#VALUE!</v>
      </c>
      <c r="AK32" s="21" t="e">
        <f t="shared" si="3"/>
        <v>#VALUE!</v>
      </c>
      <c r="AL32" s="21" t="e">
        <f t="shared" si="3"/>
        <v>#VALUE!</v>
      </c>
      <c r="AM32" s="21" t="e">
        <f t="shared" si="3"/>
        <v>#VALUE!</v>
      </c>
      <c r="AN32" s="21" t="e">
        <f t="shared" si="3"/>
        <v>#VALUE!</v>
      </c>
      <c r="AO32" s="21" t="e">
        <f t="shared" si="3"/>
        <v>#VALUE!</v>
      </c>
      <c r="AP32" s="21" t="e">
        <f t="shared" si="3"/>
        <v>#VALUE!</v>
      </c>
      <c r="AQ32" s="21" t="e">
        <f t="shared" si="3"/>
        <v>#VALUE!</v>
      </c>
      <c r="AR32" s="95"/>
      <c r="AS32" s="95"/>
      <c r="AT32" s="95"/>
      <c r="AU32" s="95"/>
      <c r="AV32" s="95"/>
      <c r="AW32" s="95"/>
      <c r="AX32" s="95"/>
    </row>
    <row r="33" spans="1:50" s="92" customFormat="1" ht="15">
      <c r="A33" s="137" t="s">
        <v>52</v>
      </c>
      <c r="B33" s="102"/>
      <c r="C33" s="21" t="e">
        <f>C24+C27+C30</f>
        <v>#VALUE!</v>
      </c>
      <c r="D33" s="21" t="e">
        <f aca="true" t="shared" si="4" ref="D33:AQ33">D24+D27+D30</f>
        <v>#VALUE!</v>
      </c>
      <c r="E33" s="21" t="e">
        <f t="shared" si="4"/>
        <v>#VALUE!</v>
      </c>
      <c r="F33" s="21" t="e">
        <f t="shared" si="4"/>
        <v>#VALUE!</v>
      </c>
      <c r="G33" s="21" t="e">
        <f t="shared" si="4"/>
        <v>#VALUE!</v>
      </c>
      <c r="H33" s="21" t="e">
        <f t="shared" si="4"/>
        <v>#VALUE!</v>
      </c>
      <c r="I33" s="21" t="e">
        <f t="shared" si="4"/>
        <v>#VALUE!</v>
      </c>
      <c r="J33" s="21" t="e">
        <f t="shared" si="4"/>
        <v>#VALUE!</v>
      </c>
      <c r="K33" s="21" t="e">
        <f t="shared" si="4"/>
        <v>#VALUE!</v>
      </c>
      <c r="L33" s="21" t="e">
        <f t="shared" si="4"/>
        <v>#VALUE!</v>
      </c>
      <c r="M33" s="21" t="e">
        <f t="shared" si="4"/>
        <v>#VALUE!</v>
      </c>
      <c r="N33" s="21" t="e">
        <f t="shared" si="4"/>
        <v>#VALUE!</v>
      </c>
      <c r="O33" s="21" t="e">
        <f t="shared" si="4"/>
        <v>#VALUE!</v>
      </c>
      <c r="P33" s="21" t="e">
        <f t="shared" si="4"/>
        <v>#VALUE!</v>
      </c>
      <c r="Q33" s="21" t="e">
        <f t="shared" si="4"/>
        <v>#VALUE!</v>
      </c>
      <c r="R33" s="21" t="e">
        <f t="shared" si="4"/>
        <v>#VALUE!</v>
      </c>
      <c r="S33" s="21" t="e">
        <f t="shared" si="4"/>
        <v>#VALUE!</v>
      </c>
      <c r="T33" s="21" t="e">
        <f t="shared" si="4"/>
        <v>#VALUE!</v>
      </c>
      <c r="U33" s="21" t="e">
        <f t="shared" si="4"/>
        <v>#VALUE!</v>
      </c>
      <c r="V33" s="21" t="e">
        <f t="shared" si="4"/>
        <v>#VALUE!</v>
      </c>
      <c r="W33" s="21" t="e">
        <f t="shared" si="4"/>
        <v>#VALUE!</v>
      </c>
      <c r="X33" s="21" t="e">
        <f t="shared" si="4"/>
        <v>#VALUE!</v>
      </c>
      <c r="Y33" s="21" t="e">
        <f t="shared" si="4"/>
        <v>#VALUE!</v>
      </c>
      <c r="Z33" s="21" t="e">
        <f t="shared" si="4"/>
        <v>#VALUE!</v>
      </c>
      <c r="AA33" s="21" t="e">
        <f t="shared" si="4"/>
        <v>#VALUE!</v>
      </c>
      <c r="AB33" s="21" t="e">
        <f t="shared" si="4"/>
        <v>#VALUE!</v>
      </c>
      <c r="AC33" s="21" t="e">
        <f t="shared" si="4"/>
        <v>#VALUE!</v>
      </c>
      <c r="AD33" s="21" t="e">
        <f t="shared" si="4"/>
        <v>#VALUE!</v>
      </c>
      <c r="AE33" s="21" t="e">
        <f t="shared" si="4"/>
        <v>#VALUE!</v>
      </c>
      <c r="AF33" s="21" t="e">
        <f t="shared" si="4"/>
        <v>#VALUE!</v>
      </c>
      <c r="AG33" s="21" t="e">
        <f t="shared" si="4"/>
        <v>#VALUE!</v>
      </c>
      <c r="AH33" s="21" t="e">
        <f t="shared" si="4"/>
        <v>#VALUE!</v>
      </c>
      <c r="AI33" s="21" t="e">
        <f t="shared" si="4"/>
        <v>#VALUE!</v>
      </c>
      <c r="AJ33" s="21" t="e">
        <f t="shared" si="4"/>
        <v>#VALUE!</v>
      </c>
      <c r="AK33" s="21" t="e">
        <f t="shared" si="4"/>
        <v>#VALUE!</v>
      </c>
      <c r="AL33" s="21" t="e">
        <f t="shared" si="4"/>
        <v>#VALUE!</v>
      </c>
      <c r="AM33" s="21" t="e">
        <f t="shared" si="4"/>
        <v>#VALUE!</v>
      </c>
      <c r="AN33" s="21" t="e">
        <f t="shared" si="4"/>
        <v>#VALUE!</v>
      </c>
      <c r="AO33" s="21" t="e">
        <f t="shared" si="4"/>
        <v>#VALUE!</v>
      </c>
      <c r="AP33" s="21" t="e">
        <f t="shared" si="4"/>
        <v>#VALUE!</v>
      </c>
      <c r="AQ33" s="21" t="e">
        <f t="shared" si="4"/>
        <v>#VALUE!</v>
      </c>
      <c r="AR33" s="95"/>
      <c r="AS33" s="95"/>
      <c r="AT33" s="95"/>
      <c r="AU33" s="95"/>
      <c r="AV33" s="95"/>
      <c r="AW33" s="95"/>
      <c r="AX33" s="95"/>
    </row>
    <row r="34" ht="15">
      <c r="A34" s="107"/>
    </row>
  </sheetData>
  <sheetProtection/>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00B050"/>
  </sheetPr>
  <dimension ref="A1:AX41"/>
  <sheetViews>
    <sheetView zoomScale="85" zoomScaleNormal="85" zoomScalePageLayoutView="0" workbookViewId="0" topLeftCell="A1">
      <pane xSplit="2" ySplit="3" topLeftCell="AH4" activePane="bottomRight" state="frozen"/>
      <selection pane="topLeft" activeCell="A1" sqref="A1"/>
      <selection pane="topRight" activeCell="C1" sqref="C1"/>
      <selection pane="bottomLeft" activeCell="A4" sqref="A4"/>
      <selection pane="bottomRight" activeCell="A10" sqref="A10"/>
    </sheetView>
  </sheetViews>
  <sheetFormatPr defaultColWidth="12.7109375" defaultRowHeight="12"/>
  <cols>
    <col min="1" max="1" width="33.00390625" style="84" customWidth="1"/>
    <col min="2" max="2" width="6.57421875" style="84" customWidth="1"/>
    <col min="3" max="16384" width="12.7109375" style="84" customWidth="1"/>
  </cols>
  <sheetData>
    <row r="1" spans="1:12" s="87" customFormat="1" ht="23.25">
      <c r="A1" s="110" t="s">
        <v>311</v>
      </c>
      <c r="B1" s="86"/>
      <c r="C1" s="86"/>
      <c r="D1" s="86"/>
      <c r="E1" s="86"/>
      <c r="F1" s="86"/>
      <c r="G1" s="86"/>
      <c r="H1" s="86"/>
      <c r="I1" s="86"/>
      <c r="L1" s="87" t="s">
        <v>9</v>
      </c>
    </row>
    <row r="2" spans="1:30" s="87" customFormat="1" ht="23.25">
      <c r="A2" s="85"/>
      <c r="C2" s="146" t="s">
        <v>34</v>
      </c>
      <c r="D2" s="339" t="s">
        <v>331</v>
      </c>
      <c r="E2" s="86"/>
      <c r="F2" s="86"/>
      <c r="G2" s="86"/>
      <c r="H2" s="86"/>
      <c r="I2" s="86"/>
      <c r="J2" s="86"/>
      <c r="AC2" s="147" t="s">
        <v>46</v>
      </c>
      <c r="AD2" s="339" t="s">
        <v>332</v>
      </c>
    </row>
    <row r="3" spans="1:43" s="127" customFormat="1" ht="12">
      <c r="A3" s="115"/>
      <c r="C3" s="128">
        <v>38047</v>
      </c>
      <c r="D3" s="128">
        <v>38139</v>
      </c>
      <c r="E3" s="128">
        <v>38231</v>
      </c>
      <c r="F3" s="128">
        <v>38322</v>
      </c>
      <c r="G3" s="128">
        <v>38412</v>
      </c>
      <c r="H3" s="128">
        <v>38504</v>
      </c>
      <c r="I3" s="128">
        <v>38596</v>
      </c>
      <c r="J3" s="128">
        <v>38687</v>
      </c>
      <c r="K3" s="128">
        <v>38777</v>
      </c>
      <c r="L3" s="128">
        <v>38869</v>
      </c>
      <c r="M3" s="128">
        <v>38961</v>
      </c>
      <c r="N3" s="128">
        <v>39052</v>
      </c>
      <c r="O3" s="128">
        <v>39142</v>
      </c>
      <c r="P3" s="128">
        <v>39234</v>
      </c>
      <c r="Q3" s="128">
        <v>39326</v>
      </c>
      <c r="R3" s="128">
        <v>39417</v>
      </c>
      <c r="S3" s="128">
        <v>39508</v>
      </c>
      <c r="T3" s="128">
        <v>39600</v>
      </c>
      <c r="U3" s="128">
        <v>39692</v>
      </c>
      <c r="V3" s="128">
        <v>39783</v>
      </c>
      <c r="W3" s="128">
        <v>39873</v>
      </c>
      <c r="X3" s="128">
        <v>39965</v>
      </c>
      <c r="Y3" s="128">
        <v>40057</v>
      </c>
      <c r="Z3" s="128">
        <v>40148</v>
      </c>
      <c r="AA3" s="128">
        <v>40238</v>
      </c>
      <c r="AB3" s="128">
        <v>40330</v>
      </c>
      <c r="AC3" s="128">
        <v>40422</v>
      </c>
      <c r="AD3" s="128">
        <v>40513</v>
      </c>
      <c r="AE3" s="128">
        <v>40603</v>
      </c>
      <c r="AF3" s="128">
        <v>40695</v>
      </c>
      <c r="AG3" s="128">
        <v>40787</v>
      </c>
      <c r="AH3" s="128">
        <v>40878</v>
      </c>
      <c r="AI3" s="128">
        <v>40969</v>
      </c>
      <c r="AJ3" s="128">
        <v>41061</v>
      </c>
      <c r="AK3" s="128">
        <v>41153</v>
      </c>
      <c r="AL3" s="128">
        <v>41244</v>
      </c>
      <c r="AM3" s="128">
        <v>41334</v>
      </c>
      <c r="AN3" s="128">
        <v>41426</v>
      </c>
      <c r="AO3" s="128">
        <v>41518</v>
      </c>
      <c r="AP3" s="128">
        <v>41609</v>
      </c>
      <c r="AQ3" s="128">
        <v>41699</v>
      </c>
    </row>
    <row r="4" ht="15">
      <c r="A4" s="115" t="s">
        <v>64</v>
      </c>
    </row>
    <row r="5" ht="15.75" thickBot="1">
      <c r="A5" s="115" t="s">
        <v>60</v>
      </c>
    </row>
    <row r="6" spans="1:43" ht="15.75" thickBot="1">
      <c r="A6" s="116" t="s">
        <v>61</v>
      </c>
      <c r="C6" s="331" t="s">
        <v>327</v>
      </c>
      <c r="D6" s="331" t="s">
        <v>327</v>
      </c>
      <c r="E6" s="331" t="s">
        <v>327</v>
      </c>
      <c r="F6" s="331" t="s">
        <v>327</v>
      </c>
      <c r="G6" s="331" t="s">
        <v>327</v>
      </c>
      <c r="H6" s="329" t="s">
        <v>330</v>
      </c>
      <c r="I6" s="329" t="s">
        <v>330</v>
      </c>
      <c r="J6" s="329" t="s">
        <v>330</v>
      </c>
      <c r="K6" s="329" t="s">
        <v>330</v>
      </c>
      <c r="L6" s="329" t="s">
        <v>330</v>
      </c>
      <c r="M6" s="329" t="s">
        <v>330</v>
      </c>
      <c r="N6" s="329" t="s">
        <v>330</v>
      </c>
      <c r="O6" s="329" t="s">
        <v>330</v>
      </c>
      <c r="P6" s="329" t="s">
        <v>330</v>
      </c>
      <c r="Q6" s="329" t="s">
        <v>330</v>
      </c>
      <c r="R6" s="329" t="s">
        <v>330</v>
      </c>
      <c r="S6" s="329" t="s">
        <v>330</v>
      </c>
      <c r="T6" s="329" t="s">
        <v>330</v>
      </c>
      <c r="U6" s="329" t="s">
        <v>330</v>
      </c>
      <c r="V6" s="329" t="s">
        <v>330</v>
      </c>
      <c r="W6" s="329" t="s">
        <v>330</v>
      </c>
      <c r="X6" s="329" t="s">
        <v>330</v>
      </c>
      <c r="Y6" s="329" t="s">
        <v>330</v>
      </c>
      <c r="Z6" s="329" t="s">
        <v>330</v>
      </c>
      <c r="AA6" s="329" t="s">
        <v>330</v>
      </c>
      <c r="AB6" s="329" t="s">
        <v>330</v>
      </c>
      <c r="AC6" s="331" t="s">
        <v>327</v>
      </c>
      <c r="AD6" s="331" t="s">
        <v>327</v>
      </c>
      <c r="AE6" s="331" t="s">
        <v>327</v>
      </c>
      <c r="AF6" s="331" t="s">
        <v>327</v>
      </c>
      <c r="AG6" s="331" t="s">
        <v>327</v>
      </c>
      <c r="AH6" s="331" t="s">
        <v>327</v>
      </c>
      <c r="AI6" s="331" t="s">
        <v>327</v>
      </c>
      <c r="AJ6" s="331" t="s">
        <v>327</v>
      </c>
      <c r="AK6" s="331" t="s">
        <v>327</v>
      </c>
      <c r="AL6" s="331" t="s">
        <v>327</v>
      </c>
      <c r="AM6" s="331" t="s">
        <v>327</v>
      </c>
      <c r="AN6" s="331" t="s">
        <v>327</v>
      </c>
      <c r="AO6" s="331" t="s">
        <v>327</v>
      </c>
      <c r="AP6" s="331" t="s">
        <v>327</v>
      </c>
      <c r="AQ6" s="331" t="s">
        <v>327</v>
      </c>
    </row>
    <row r="7" spans="1:43" ht="15.75" thickBot="1">
      <c r="A7" s="116" t="s">
        <v>52</v>
      </c>
      <c r="C7" s="331" t="s">
        <v>327</v>
      </c>
      <c r="D7" s="331" t="s">
        <v>327</v>
      </c>
      <c r="E7" s="331" t="s">
        <v>327</v>
      </c>
      <c r="F7" s="331" t="s">
        <v>327</v>
      </c>
      <c r="G7" s="331" t="s">
        <v>327</v>
      </c>
      <c r="H7" s="331" t="s">
        <v>327</v>
      </c>
      <c r="I7" s="329" t="s">
        <v>330</v>
      </c>
      <c r="J7" s="329" t="s">
        <v>330</v>
      </c>
      <c r="K7" s="331" t="s">
        <v>327</v>
      </c>
      <c r="L7" s="329" t="s">
        <v>330</v>
      </c>
      <c r="M7" s="329" t="s">
        <v>330</v>
      </c>
      <c r="N7" s="329" t="s">
        <v>330</v>
      </c>
      <c r="O7" s="329" t="s">
        <v>330</v>
      </c>
      <c r="P7" s="329" t="s">
        <v>330</v>
      </c>
      <c r="Q7" s="329" t="s">
        <v>330</v>
      </c>
      <c r="R7" s="329" t="s">
        <v>330</v>
      </c>
      <c r="S7" s="329" t="s">
        <v>330</v>
      </c>
      <c r="T7" s="329" t="s">
        <v>330</v>
      </c>
      <c r="U7" s="329" t="s">
        <v>330</v>
      </c>
      <c r="V7" s="329" t="s">
        <v>330</v>
      </c>
      <c r="W7" s="329" t="s">
        <v>330</v>
      </c>
      <c r="X7" s="329" t="s">
        <v>330</v>
      </c>
      <c r="Y7" s="329" t="s">
        <v>330</v>
      </c>
      <c r="Z7" s="331" t="s">
        <v>327</v>
      </c>
      <c r="AA7" s="331" t="s">
        <v>327</v>
      </c>
      <c r="AB7" s="331" t="s">
        <v>327</v>
      </c>
      <c r="AC7" s="331" t="s">
        <v>327</v>
      </c>
      <c r="AD7" s="331" t="s">
        <v>327</v>
      </c>
      <c r="AE7" s="331" t="s">
        <v>327</v>
      </c>
      <c r="AF7" s="331" t="s">
        <v>327</v>
      </c>
      <c r="AG7" s="331" t="s">
        <v>327</v>
      </c>
      <c r="AH7" s="331" t="s">
        <v>327</v>
      </c>
      <c r="AI7" s="331" t="s">
        <v>327</v>
      </c>
      <c r="AJ7" s="331" t="s">
        <v>327</v>
      </c>
      <c r="AK7" s="331" t="s">
        <v>327</v>
      </c>
      <c r="AL7" s="331" t="s">
        <v>327</v>
      </c>
      <c r="AM7" s="331" t="s">
        <v>327</v>
      </c>
      <c r="AN7" s="331" t="s">
        <v>327</v>
      </c>
      <c r="AO7" s="331" t="s">
        <v>327</v>
      </c>
      <c r="AP7" s="331" t="s">
        <v>327</v>
      </c>
      <c r="AQ7" s="331" t="s">
        <v>327</v>
      </c>
    </row>
    <row r="8" spans="1:43" ht="15.75" thickBot="1">
      <c r="A8" s="116" t="s">
        <v>71</v>
      </c>
      <c r="C8" s="331" t="s">
        <v>327</v>
      </c>
      <c r="D8" s="331" t="s">
        <v>327</v>
      </c>
      <c r="E8" s="331" t="s">
        <v>327</v>
      </c>
      <c r="F8" s="331" t="s">
        <v>327</v>
      </c>
      <c r="G8" s="331" t="s">
        <v>327</v>
      </c>
      <c r="H8" s="331" t="s">
        <v>327</v>
      </c>
      <c r="I8" s="331" t="s">
        <v>327</v>
      </c>
      <c r="J8" s="331" t="s">
        <v>327</v>
      </c>
      <c r="K8" s="331" t="s">
        <v>327</v>
      </c>
      <c r="L8" s="329" t="s">
        <v>330</v>
      </c>
      <c r="M8" s="329" t="s">
        <v>330</v>
      </c>
      <c r="N8" s="329" t="s">
        <v>330</v>
      </c>
      <c r="O8" s="329" t="s">
        <v>330</v>
      </c>
      <c r="P8" s="329" t="s">
        <v>330</v>
      </c>
      <c r="Q8" s="329" t="s">
        <v>330</v>
      </c>
      <c r="R8" s="329" t="s">
        <v>330</v>
      </c>
      <c r="S8" s="329" t="s">
        <v>330</v>
      </c>
      <c r="T8" s="329" t="s">
        <v>330</v>
      </c>
      <c r="U8" s="329" t="s">
        <v>330</v>
      </c>
      <c r="V8" s="329" t="s">
        <v>330</v>
      </c>
      <c r="W8" s="329" t="s">
        <v>330</v>
      </c>
      <c r="X8" s="329" t="s">
        <v>330</v>
      </c>
      <c r="Y8" s="329" t="s">
        <v>330</v>
      </c>
      <c r="Z8" s="331" t="s">
        <v>327</v>
      </c>
      <c r="AA8" s="331" t="s">
        <v>327</v>
      </c>
      <c r="AB8" s="331" t="s">
        <v>327</v>
      </c>
      <c r="AC8" s="331" t="s">
        <v>327</v>
      </c>
      <c r="AD8" s="331" t="s">
        <v>327</v>
      </c>
      <c r="AE8" s="331" t="s">
        <v>327</v>
      </c>
      <c r="AF8" s="331" t="s">
        <v>327</v>
      </c>
      <c r="AG8" s="331" t="s">
        <v>327</v>
      </c>
      <c r="AH8" s="331" t="s">
        <v>327</v>
      </c>
      <c r="AI8" s="331" t="s">
        <v>327</v>
      </c>
      <c r="AJ8" s="331" t="s">
        <v>327</v>
      </c>
      <c r="AK8" s="331" t="s">
        <v>327</v>
      </c>
      <c r="AL8" s="331" t="s">
        <v>327</v>
      </c>
      <c r="AM8" s="331" t="s">
        <v>327</v>
      </c>
      <c r="AN8" s="331" t="s">
        <v>327</v>
      </c>
      <c r="AO8" s="331" t="s">
        <v>327</v>
      </c>
      <c r="AP8" s="331" t="s">
        <v>327</v>
      </c>
      <c r="AQ8" s="331" t="s">
        <v>327</v>
      </c>
    </row>
    <row r="9" s="87" customFormat="1" ht="15.75" thickBot="1">
      <c r="A9" s="126" t="s">
        <v>62</v>
      </c>
    </row>
    <row r="10" spans="1:43" ht="15.75" thickBot="1">
      <c r="A10" s="116" t="s">
        <v>61</v>
      </c>
      <c r="C10" s="343" t="s">
        <v>330</v>
      </c>
      <c r="D10" s="343" t="s">
        <v>330</v>
      </c>
      <c r="E10" s="343" t="s">
        <v>330</v>
      </c>
      <c r="F10" s="343" t="s">
        <v>330</v>
      </c>
      <c r="G10" s="343" t="s">
        <v>330</v>
      </c>
      <c r="H10" s="343" t="s">
        <v>330</v>
      </c>
      <c r="I10" s="343" t="s">
        <v>330</v>
      </c>
      <c r="J10" s="343" t="s">
        <v>330</v>
      </c>
      <c r="K10" s="343" t="s">
        <v>330</v>
      </c>
      <c r="L10" s="343" t="s">
        <v>330</v>
      </c>
      <c r="M10" s="343" t="s">
        <v>330</v>
      </c>
      <c r="N10" s="343" t="s">
        <v>330</v>
      </c>
      <c r="O10" s="343" t="s">
        <v>330</v>
      </c>
      <c r="P10" s="343" t="s">
        <v>330</v>
      </c>
      <c r="Q10" s="343" t="s">
        <v>330</v>
      </c>
      <c r="R10" s="343" t="s">
        <v>330</v>
      </c>
      <c r="S10" s="343" t="s">
        <v>330</v>
      </c>
      <c r="T10" s="343" t="s">
        <v>330</v>
      </c>
      <c r="U10" s="343" t="s">
        <v>330</v>
      </c>
      <c r="V10" s="343" t="s">
        <v>330</v>
      </c>
      <c r="W10" s="343" t="s">
        <v>330</v>
      </c>
      <c r="X10" s="343" t="s">
        <v>330</v>
      </c>
      <c r="Y10" s="343" t="s">
        <v>330</v>
      </c>
      <c r="Z10" s="329" t="s">
        <v>330</v>
      </c>
      <c r="AA10" s="329" t="s">
        <v>330</v>
      </c>
      <c r="AB10" s="329" t="s">
        <v>330</v>
      </c>
      <c r="AC10" s="331" t="s">
        <v>327</v>
      </c>
      <c r="AD10" s="331" t="s">
        <v>327</v>
      </c>
      <c r="AE10" s="331" t="s">
        <v>327</v>
      </c>
      <c r="AF10" s="331" t="s">
        <v>327</v>
      </c>
      <c r="AG10" s="331" t="s">
        <v>327</v>
      </c>
      <c r="AH10" s="331" t="s">
        <v>327</v>
      </c>
      <c r="AI10" s="331" t="s">
        <v>327</v>
      </c>
      <c r="AJ10" s="331" t="s">
        <v>327</v>
      </c>
      <c r="AK10" s="331" t="s">
        <v>327</v>
      </c>
      <c r="AL10" s="331" t="s">
        <v>327</v>
      </c>
      <c r="AM10" s="331" t="s">
        <v>327</v>
      </c>
      <c r="AN10" s="331" t="s">
        <v>327</v>
      </c>
      <c r="AO10" s="331" t="s">
        <v>327</v>
      </c>
      <c r="AP10" s="331" t="s">
        <v>327</v>
      </c>
      <c r="AQ10" s="331" t="s">
        <v>327</v>
      </c>
    </row>
    <row r="11" spans="1:43" ht="15.75" thickBot="1">
      <c r="A11" s="116" t="s">
        <v>52</v>
      </c>
      <c r="C11" s="343" t="s">
        <v>330</v>
      </c>
      <c r="D11" s="343" t="s">
        <v>330</v>
      </c>
      <c r="E11" s="343" t="s">
        <v>330</v>
      </c>
      <c r="F11" s="343" t="s">
        <v>330</v>
      </c>
      <c r="G11" s="343" t="s">
        <v>330</v>
      </c>
      <c r="H11" s="343" t="s">
        <v>330</v>
      </c>
      <c r="I11" s="343" t="s">
        <v>330</v>
      </c>
      <c r="J11" s="343" t="s">
        <v>330</v>
      </c>
      <c r="K11" s="343" t="s">
        <v>330</v>
      </c>
      <c r="L11" s="343" t="s">
        <v>330</v>
      </c>
      <c r="M11" s="343" t="s">
        <v>330</v>
      </c>
      <c r="N11" s="343" t="s">
        <v>330</v>
      </c>
      <c r="O11" s="343" t="s">
        <v>330</v>
      </c>
      <c r="P11" s="343" t="s">
        <v>330</v>
      </c>
      <c r="Q11" s="343" t="s">
        <v>330</v>
      </c>
      <c r="R11" s="343" t="s">
        <v>330</v>
      </c>
      <c r="S11" s="343" t="s">
        <v>330</v>
      </c>
      <c r="T11" s="343" t="s">
        <v>330</v>
      </c>
      <c r="U11" s="343" t="s">
        <v>330</v>
      </c>
      <c r="V11" s="343" t="s">
        <v>330</v>
      </c>
      <c r="W11" s="343" t="s">
        <v>330</v>
      </c>
      <c r="X11" s="343" t="s">
        <v>330</v>
      </c>
      <c r="Y11" s="343" t="s">
        <v>330</v>
      </c>
      <c r="Z11" s="331" t="s">
        <v>327</v>
      </c>
      <c r="AA11" s="331" t="s">
        <v>327</v>
      </c>
      <c r="AB11" s="331" t="s">
        <v>327</v>
      </c>
      <c r="AC11" s="331" t="s">
        <v>327</v>
      </c>
      <c r="AD11" s="331" t="s">
        <v>327</v>
      </c>
      <c r="AE11" s="331" t="s">
        <v>327</v>
      </c>
      <c r="AF11" s="331" t="s">
        <v>327</v>
      </c>
      <c r="AG11" s="331" t="s">
        <v>327</v>
      </c>
      <c r="AH11" s="331" t="s">
        <v>327</v>
      </c>
      <c r="AI11" s="331" t="s">
        <v>327</v>
      </c>
      <c r="AJ11" s="331" t="s">
        <v>327</v>
      </c>
      <c r="AK11" s="331" t="s">
        <v>327</v>
      </c>
      <c r="AL11" s="331" t="s">
        <v>327</v>
      </c>
      <c r="AM11" s="331" t="s">
        <v>327</v>
      </c>
      <c r="AN11" s="331" t="s">
        <v>327</v>
      </c>
      <c r="AO11" s="331" t="s">
        <v>327</v>
      </c>
      <c r="AP11" s="331" t="s">
        <v>327</v>
      </c>
      <c r="AQ11" s="331" t="s">
        <v>327</v>
      </c>
    </row>
    <row r="12" spans="1:43" ht="15.75" thickBot="1">
      <c r="A12" s="116" t="s">
        <v>71</v>
      </c>
      <c r="C12" s="331" t="s">
        <v>327</v>
      </c>
      <c r="D12" s="331" t="s">
        <v>327</v>
      </c>
      <c r="E12" s="331" t="s">
        <v>327</v>
      </c>
      <c r="F12" s="329" t="s">
        <v>330</v>
      </c>
      <c r="G12" s="329" t="s">
        <v>330</v>
      </c>
      <c r="H12" s="329" t="s">
        <v>330</v>
      </c>
      <c r="I12" s="329" t="s">
        <v>330</v>
      </c>
      <c r="J12" s="329" t="s">
        <v>330</v>
      </c>
      <c r="K12" s="329" t="s">
        <v>330</v>
      </c>
      <c r="L12" s="329" t="s">
        <v>330</v>
      </c>
      <c r="M12" s="329" t="s">
        <v>330</v>
      </c>
      <c r="N12" s="329" t="s">
        <v>330</v>
      </c>
      <c r="O12" s="329" t="s">
        <v>330</v>
      </c>
      <c r="P12" s="329" t="s">
        <v>330</v>
      </c>
      <c r="Q12" s="329" t="s">
        <v>330</v>
      </c>
      <c r="R12" s="329" t="s">
        <v>330</v>
      </c>
      <c r="S12" s="329" t="s">
        <v>330</v>
      </c>
      <c r="T12" s="329" t="s">
        <v>330</v>
      </c>
      <c r="U12" s="329" t="s">
        <v>330</v>
      </c>
      <c r="V12" s="329" t="s">
        <v>330</v>
      </c>
      <c r="W12" s="329" t="s">
        <v>330</v>
      </c>
      <c r="X12" s="329" t="s">
        <v>330</v>
      </c>
      <c r="Y12" s="329" t="s">
        <v>330</v>
      </c>
      <c r="Z12" s="331" t="s">
        <v>327</v>
      </c>
      <c r="AA12" s="331" t="s">
        <v>327</v>
      </c>
      <c r="AB12" s="331" t="s">
        <v>327</v>
      </c>
      <c r="AC12" s="331" t="s">
        <v>327</v>
      </c>
      <c r="AD12" s="331" t="s">
        <v>327</v>
      </c>
      <c r="AE12" s="331" t="s">
        <v>327</v>
      </c>
      <c r="AF12" s="331" t="s">
        <v>327</v>
      </c>
      <c r="AG12" s="331" t="s">
        <v>327</v>
      </c>
      <c r="AH12" s="331" t="s">
        <v>327</v>
      </c>
      <c r="AI12" s="331" t="s">
        <v>327</v>
      </c>
      <c r="AJ12" s="331" t="s">
        <v>327</v>
      </c>
      <c r="AK12" s="331" t="s">
        <v>327</v>
      </c>
      <c r="AL12" s="331" t="s">
        <v>327</v>
      </c>
      <c r="AM12" s="331" t="s">
        <v>327</v>
      </c>
      <c r="AN12" s="331" t="s">
        <v>327</v>
      </c>
      <c r="AO12" s="331" t="s">
        <v>327</v>
      </c>
      <c r="AP12" s="331" t="s">
        <v>327</v>
      </c>
      <c r="AQ12" s="331" t="s">
        <v>327</v>
      </c>
    </row>
    <row r="13" spans="1:43" ht="24">
      <c r="A13" s="117" t="s">
        <v>63</v>
      </c>
      <c r="C13" s="331" t="s">
        <v>327</v>
      </c>
      <c r="D13" s="331" t="s">
        <v>327</v>
      </c>
      <c r="E13" s="331" t="s">
        <v>327</v>
      </c>
      <c r="F13" s="331" t="s">
        <v>327</v>
      </c>
      <c r="G13" s="331" t="s">
        <v>327</v>
      </c>
      <c r="H13" s="331" t="s">
        <v>327</v>
      </c>
      <c r="I13" s="331" t="s">
        <v>327</v>
      </c>
      <c r="J13" s="331" t="s">
        <v>327</v>
      </c>
      <c r="K13" s="331" t="s">
        <v>327</v>
      </c>
      <c r="L13" s="331" t="s">
        <v>327</v>
      </c>
      <c r="M13" s="331" t="s">
        <v>327</v>
      </c>
      <c r="N13" s="331" t="s">
        <v>327</v>
      </c>
      <c r="O13" s="331" t="s">
        <v>327</v>
      </c>
      <c r="P13" s="331" t="s">
        <v>327</v>
      </c>
      <c r="Q13" s="331" t="s">
        <v>327</v>
      </c>
      <c r="R13" s="331" t="s">
        <v>327</v>
      </c>
      <c r="S13" s="331" t="s">
        <v>327</v>
      </c>
      <c r="T13" s="331" t="s">
        <v>327</v>
      </c>
      <c r="U13" s="331" t="s">
        <v>327</v>
      </c>
      <c r="V13" s="331" t="s">
        <v>327</v>
      </c>
      <c r="W13" s="331" t="s">
        <v>327</v>
      </c>
      <c r="X13" s="331" t="s">
        <v>327</v>
      </c>
      <c r="Y13" s="331" t="s">
        <v>327</v>
      </c>
      <c r="Z13" s="331" t="s">
        <v>327</v>
      </c>
      <c r="AA13" s="331" t="s">
        <v>327</v>
      </c>
      <c r="AB13" s="331" t="s">
        <v>327</v>
      </c>
      <c r="AC13" s="331" t="s">
        <v>327</v>
      </c>
      <c r="AD13" s="331" t="s">
        <v>327</v>
      </c>
      <c r="AE13" s="331" t="s">
        <v>327</v>
      </c>
      <c r="AF13" s="331" t="s">
        <v>327</v>
      </c>
      <c r="AG13" s="331" t="s">
        <v>327</v>
      </c>
      <c r="AH13" s="331" t="s">
        <v>327</v>
      </c>
      <c r="AI13" s="331" t="s">
        <v>327</v>
      </c>
      <c r="AJ13" s="331" t="s">
        <v>327</v>
      </c>
      <c r="AK13" s="331" t="s">
        <v>327</v>
      </c>
      <c r="AL13" s="331" t="s">
        <v>327</v>
      </c>
      <c r="AM13" s="331" t="s">
        <v>327</v>
      </c>
      <c r="AN13" s="331" t="s">
        <v>327</v>
      </c>
      <c r="AO13" s="331" t="s">
        <v>327</v>
      </c>
      <c r="AP13" s="331" t="s">
        <v>327</v>
      </c>
      <c r="AQ13" s="331" t="s">
        <v>327</v>
      </c>
    </row>
    <row r="14" spans="1:28" ht="15">
      <c r="A14" s="75" t="s">
        <v>57</v>
      </c>
      <c r="Z14" s="11"/>
      <c r="AA14" s="11"/>
      <c r="AB14" s="11"/>
    </row>
    <row r="15" spans="1:43" ht="15">
      <c r="A15" s="119" t="s">
        <v>56</v>
      </c>
      <c r="C15" s="336" t="e">
        <f>C6+C10</f>
        <v>#VALUE!</v>
      </c>
      <c r="D15" s="336" t="e">
        <f aca="true" t="shared" si="0" ref="D15:AQ15">D6+D10</f>
        <v>#VALUE!</v>
      </c>
      <c r="E15" s="336" t="e">
        <f t="shared" si="0"/>
        <v>#VALUE!</v>
      </c>
      <c r="F15" s="336" t="e">
        <f t="shared" si="0"/>
        <v>#VALUE!</v>
      </c>
      <c r="G15" s="336" t="e">
        <f t="shared" si="0"/>
        <v>#VALUE!</v>
      </c>
      <c r="H15" s="336" t="e">
        <f t="shared" si="0"/>
        <v>#VALUE!</v>
      </c>
      <c r="I15" s="336" t="e">
        <f t="shared" si="0"/>
        <v>#VALUE!</v>
      </c>
      <c r="J15" s="336" t="e">
        <f t="shared" si="0"/>
        <v>#VALUE!</v>
      </c>
      <c r="K15" s="336" t="e">
        <f t="shared" si="0"/>
        <v>#VALUE!</v>
      </c>
      <c r="L15" s="336" t="e">
        <f t="shared" si="0"/>
        <v>#VALUE!</v>
      </c>
      <c r="M15" s="336" t="e">
        <f t="shared" si="0"/>
        <v>#VALUE!</v>
      </c>
      <c r="N15" s="336" t="e">
        <f t="shared" si="0"/>
        <v>#VALUE!</v>
      </c>
      <c r="O15" s="336" t="e">
        <f t="shared" si="0"/>
        <v>#VALUE!</v>
      </c>
      <c r="P15" s="336" t="e">
        <f t="shared" si="0"/>
        <v>#VALUE!</v>
      </c>
      <c r="Q15" s="336" t="e">
        <f t="shared" si="0"/>
        <v>#VALUE!</v>
      </c>
      <c r="R15" s="336" t="e">
        <f t="shared" si="0"/>
        <v>#VALUE!</v>
      </c>
      <c r="S15" s="336" t="e">
        <f t="shared" si="0"/>
        <v>#VALUE!</v>
      </c>
      <c r="T15" s="336" t="e">
        <f t="shared" si="0"/>
        <v>#VALUE!</v>
      </c>
      <c r="U15" s="336" t="e">
        <f t="shared" si="0"/>
        <v>#VALUE!</v>
      </c>
      <c r="V15" s="336" t="e">
        <f t="shared" si="0"/>
        <v>#VALUE!</v>
      </c>
      <c r="W15" s="336" t="e">
        <f t="shared" si="0"/>
        <v>#VALUE!</v>
      </c>
      <c r="X15" s="336" t="e">
        <f t="shared" si="0"/>
        <v>#VALUE!</v>
      </c>
      <c r="Y15" s="336" t="e">
        <f t="shared" si="0"/>
        <v>#VALUE!</v>
      </c>
      <c r="Z15" s="336" t="e">
        <f t="shared" si="0"/>
        <v>#VALUE!</v>
      </c>
      <c r="AA15" s="336" t="e">
        <f t="shared" si="0"/>
        <v>#VALUE!</v>
      </c>
      <c r="AB15" s="336" t="e">
        <f t="shared" si="0"/>
        <v>#VALUE!</v>
      </c>
      <c r="AC15" s="336" t="e">
        <f t="shared" si="0"/>
        <v>#VALUE!</v>
      </c>
      <c r="AD15" s="336" t="e">
        <f t="shared" si="0"/>
        <v>#VALUE!</v>
      </c>
      <c r="AE15" s="336" t="e">
        <f t="shared" si="0"/>
        <v>#VALUE!</v>
      </c>
      <c r="AF15" s="336" t="e">
        <f t="shared" si="0"/>
        <v>#VALUE!</v>
      </c>
      <c r="AG15" s="336" t="e">
        <f t="shared" si="0"/>
        <v>#VALUE!</v>
      </c>
      <c r="AH15" s="336" t="e">
        <f t="shared" si="0"/>
        <v>#VALUE!</v>
      </c>
      <c r="AI15" s="336" t="e">
        <f t="shared" si="0"/>
        <v>#VALUE!</v>
      </c>
      <c r="AJ15" s="336" t="e">
        <f t="shared" si="0"/>
        <v>#VALUE!</v>
      </c>
      <c r="AK15" s="336" t="e">
        <f t="shared" si="0"/>
        <v>#VALUE!</v>
      </c>
      <c r="AL15" s="336" t="e">
        <f t="shared" si="0"/>
        <v>#VALUE!</v>
      </c>
      <c r="AM15" s="336" t="e">
        <f t="shared" si="0"/>
        <v>#VALUE!</v>
      </c>
      <c r="AN15" s="336" t="e">
        <f t="shared" si="0"/>
        <v>#VALUE!</v>
      </c>
      <c r="AO15" s="336" t="e">
        <f t="shared" si="0"/>
        <v>#VALUE!</v>
      </c>
      <c r="AP15" s="336" t="e">
        <f t="shared" si="0"/>
        <v>#VALUE!</v>
      </c>
      <c r="AQ15" s="336" t="e">
        <f t="shared" si="0"/>
        <v>#VALUE!</v>
      </c>
    </row>
    <row r="16" spans="1:43" ht="15">
      <c r="A16" s="119" t="s">
        <v>36</v>
      </c>
      <c r="C16" s="336" t="e">
        <f>C7+C11</f>
        <v>#VALUE!</v>
      </c>
      <c r="D16" s="336" t="e">
        <f aca="true" t="shared" si="1" ref="D16:AQ16">D7+D11</f>
        <v>#VALUE!</v>
      </c>
      <c r="E16" s="336" t="e">
        <f t="shared" si="1"/>
        <v>#VALUE!</v>
      </c>
      <c r="F16" s="336" t="e">
        <f t="shared" si="1"/>
        <v>#VALUE!</v>
      </c>
      <c r="G16" s="336" t="e">
        <f t="shared" si="1"/>
        <v>#VALUE!</v>
      </c>
      <c r="H16" s="336" t="e">
        <f t="shared" si="1"/>
        <v>#VALUE!</v>
      </c>
      <c r="I16" s="336" t="e">
        <f t="shared" si="1"/>
        <v>#VALUE!</v>
      </c>
      <c r="J16" s="336" t="e">
        <f t="shared" si="1"/>
        <v>#VALUE!</v>
      </c>
      <c r="K16" s="336" t="e">
        <f t="shared" si="1"/>
        <v>#VALUE!</v>
      </c>
      <c r="L16" s="336" t="e">
        <f t="shared" si="1"/>
        <v>#VALUE!</v>
      </c>
      <c r="M16" s="336" t="e">
        <f t="shared" si="1"/>
        <v>#VALUE!</v>
      </c>
      <c r="N16" s="336" t="e">
        <f t="shared" si="1"/>
        <v>#VALUE!</v>
      </c>
      <c r="O16" s="336" t="e">
        <f t="shared" si="1"/>
        <v>#VALUE!</v>
      </c>
      <c r="P16" s="336" t="e">
        <f t="shared" si="1"/>
        <v>#VALUE!</v>
      </c>
      <c r="Q16" s="336" t="e">
        <f t="shared" si="1"/>
        <v>#VALUE!</v>
      </c>
      <c r="R16" s="336" t="e">
        <f t="shared" si="1"/>
        <v>#VALUE!</v>
      </c>
      <c r="S16" s="336" t="e">
        <f t="shared" si="1"/>
        <v>#VALUE!</v>
      </c>
      <c r="T16" s="336" t="e">
        <f t="shared" si="1"/>
        <v>#VALUE!</v>
      </c>
      <c r="U16" s="336" t="e">
        <f t="shared" si="1"/>
        <v>#VALUE!</v>
      </c>
      <c r="V16" s="336" t="e">
        <f t="shared" si="1"/>
        <v>#VALUE!</v>
      </c>
      <c r="W16" s="336" t="e">
        <f t="shared" si="1"/>
        <v>#VALUE!</v>
      </c>
      <c r="X16" s="336" t="e">
        <f t="shared" si="1"/>
        <v>#VALUE!</v>
      </c>
      <c r="Y16" s="336" t="e">
        <f t="shared" si="1"/>
        <v>#VALUE!</v>
      </c>
      <c r="Z16" s="336" t="e">
        <f t="shared" si="1"/>
        <v>#VALUE!</v>
      </c>
      <c r="AA16" s="336" t="e">
        <f t="shared" si="1"/>
        <v>#VALUE!</v>
      </c>
      <c r="AB16" s="336" t="e">
        <f t="shared" si="1"/>
        <v>#VALUE!</v>
      </c>
      <c r="AC16" s="336" t="e">
        <f t="shared" si="1"/>
        <v>#VALUE!</v>
      </c>
      <c r="AD16" s="336" t="e">
        <f t="shared" si="1"/>
        <v>#VALUE!</v>
      </c>
      <c r="AE16" s="336" t="e">
        <f t="shared" si="1"/>
        <v>#VALUE!</v>
      </c>
      <c r="AF16" s="336" t="e">
        <f t="shared" si="1"/>
        <v>#VALUE!</v>
      </c>
      <c r="AG16" s="336" t="e">
        <f t="shared" si="1"/>
        <v>#VALUE!</v>
      </c>
      <c r="AH16" s="336" t="e">
        <f t="shared" si="1"/>
        <v>#VALUE!</v>
      </c>
      <c r="AI16" s="336" t="e">
        <f t="shared" si="1"/>
        <v>#VALUE!</v>
      </c>
      <c r="AJ16" s="336" t="e">
        <f t="shared" si="1"/>
        <v>#VALUE!</v>
      </c>
      <c r="AK16" s="336" t="e">
        <f t="shared" si="1"/>
        <v>#VALUE!</v>
      </c>
      <c r="AL16" s="336" t="e">
        <f t="shared" si="1"/>
        <v>#VALUE!</v>
      </c>
      <c r="AM16" s="336" t="e">
        <f t="shared" si="1"/>
        <v>#VALUE!</v>
      </c>
      <c r="AN16" s="336" t="e">
        <f t="shared" si="1"/>
        <v>#VALUE!</v>
      </c>
      <c r="AO16" s="336" t="e">
        <f t="shared" si="1"/>
        <v>#VALUE!</v>
      </c>
      <c r="AP16" s="336" t="e">
        <f t="shared" si="1"/>
        <v>#VALUE!</v>
      </c>
      <c r="AQ16" s="336" t="e">
        <f t="shared" si="1"/>
        <v>#VALUE!</v>
      </c>
    </row>
    <row r="17" spans="1:43" ht="15">
      <c r="A17" s="119" t="s">
        <v>72</v>
      </c>
      <c r="C17" s="337" t="s">
        <v>327</v>
      </c>
      <c r="D17" s="337" t="s">
        <v>327</v>
      </c>
      <c r="E17" s="337" t="s">
        <v>327</v>
      </c>
      <c r="F17" s="336" t="e">
        <f>SUM(C16:F16)</f>
        <v>#VALUE!</v>
      </c>
      <c r="G17" s="336" t="e">
        <f aca="true" t="shared" si="2" ref="G17:Y17">SUM(D16:G16)</f>
        <v>#VALUE!</v>
      </c>
      <c r="H17" s="336" t="e">
        <f t="shared" si="2"/>
        <v>#VALUE!</v>
      </c>
      <c r="I17" s="336" t="e">
        <f t="shared" si="2"/>
        <v>#VALUE!</v>
      </c>
      <c r="J17" s="336" t="e">
        <f t="shared" si="2"/>
        <v>#VALUE!</v>
      </c>
      <c r="K17" s="336" t="e">
        <f t="shared" si="2"/>
        <v>#VALUE!</v>
      </c>
      <c r="L17" s="336" t="e">
        <f t="shared" si="2"/>
        <v>#VALUE!</v>
      </c>
      <c r="M17" s="336" t="e">
        <f t="shared" si="2"/>
        <v>#VALUE!</v>
      </c>
      <c r="N17" s="336" t="e">
        <f t="shared" si="2"/>
        <v>#VALUE!</v>
      </c>
      <c r="O17" s="336" t="e">
        <f t="shared" si="2"/>
        <v>#VALUE!</v>
      </c>
      <c r="P17" s="336" t="e">
        <f t="shared" si="2"/>
        <v>#VALUE!</v>
      </c>
      <c r="Q17" s="336" t="e">
        <f t="shared" si="2"/>
        <v>#VALUE!</v>
      </c>
      <c r="R17" s="336" t="e">
        <f t="shared" si="2"/>
        <v>#VALUE!</v>
      </c>
      <c r="S17" s="336" t="e">
        <f t="shared" si="2"/>
        <v>#VALUE!</v>
      </c>
      <c r="T17" s="336" t="e">
        <f t="shared" si="2"/>
        <v>#VALUE!</v>
      </c>
      <c r="U17" s="336" t="e">
        <f t="shared" si="2"/>
        <v>#VALUE!</v>
      </c>
      <c r="V17" s="336" t="e">
        <f t="shared" si="2"/>
        <v>#VALUE!</v>
      </c>
      <c r="W17" s="336" t="e">
        <f t="shared" si="2"/>
        <v>#VALUE!</v>
      </c>
      <c r="X17" s="336" t="e">
        <f t="shared" si="2"/>
        <v>#VALUE!</v>
      </c>
      <c r="Y17" s="336" t="e">
        <f t="shared" si="2"/>
        <v>#VALUE!</v>
      </c>
      <c r="Z17" s="336" t="e">
        <f aca="true" t="shared" si="3" ref="Z17:AQ17">SUM(W16:Z16)</f>
        <v>#VALUE!</v>
      </c>
      <c r="AA17" s="336" t="e">
        <f t="shared" si="3"/>
        <v>#VALUE!</v>
      </c>
      <c r="AB17" s="336" t="e">
        <f t="shared" si="3"/>
        <v>#VALUE!</v>
      </c>
      <c r="AC17" s="336" t="e">
        <f t="shared" si="3"/>
        <v>#VALUE!</v>
      </c>
      <c r="AD17" s="336" t="e">
        <f t="shared" si="3"/>
        <v>#VALUE!</v>
      </c>
      <c r="AE17" s="336" t="e">
        <f t="shared" si="3"/>
        <v>#VALUE!</v>
      </c>
      <c r="AF17" s="336" t="e">
        <f t="shared" si="3"/>
        <v>#VALUE!</v>
      </c>
      <c r="AG17" s="336" t="e">
        <f t="shared" si="3"/>
        <v>#VALUE!</v>
      </c>
      <c r="AH17" s="336" t="e">
        <f t="shared" si="3"/>
        <v>#VALUE!</v>
      </c>
      <c r="AI17" s="336" t="e">
        <f t="shared" si="3"/>
        <v>#VALUE!</v>
      </c>
      <c r="AJ17" s="336" t="e">
        <f t="shared" si="3"/>
        <v>#VALUE!</v>
      </c>
      <c r="AK17" s="336" t="e">
        <f t="shared" si="3"/>
        <v>#VALUE!</v>
      </c>
      <c r="AL17" s="336" t="e">
        <f t="shared" si="3"/>
        <v>#VALUE!</v>
      </c>
      <c r="AM17" s="336" t="e">
        <f t="shared" si="3"/>
        <v>#VALUE!</v>
      </c>
      <c r="AN17" s="336" t="e">
        <f t="shared" si="3"/>
        <v>#VALUE!</v>
      </c>
      <c r="AO17" s="336" t="e">
        <f t="shared" si="3"/>
        <v>#VALUE!</v>
      </c>
      <c r="AP17" s="336" t="e">
        <f t="shared" si="3"/>
        <v>#VALUE!</v>
      </c>
      <c r="AQ17" s="336" t="e">
        <f t="shared" si="3"/>
        <v>#VALUE!</v>
      </c>
    </row>
    <row r="18" ht="15">
      <c r="A18" s="90"/>
    </row>
    <row r="19" ht="15">
      <c r="A19" s="91"/>
    </row>
    <row r="20" spans="1:43" s="127" customFormat="1" ht="12">
      <c r="A20" s="115"/>
      <c r="C20" s="128">
        <v>38047</v>
      </c>
      <c r="D20" s="128">
        <v>38139</v>
      </c>
      <c r="E20" s="128">
        <v>38231</v>
      </c>
      <c r="F20" s="128">
        <v>38322</v>
      </c>
      <c r="G20" s="128">
        <v>38412</v>
      </c>
      <c r="H20" s="128">
        <v>38504</v>
      </c>
      <c r="I20" s="128">
        <v>38596</v>
      </c>
      <c r="J20" s="128">
        <v>38687</v>
      </c>
      <c r="K20" s="128">
        <v>38777</v>
      </c>
      <c r="L20" s="128">
        <v>38869</v>
      </c>
      <c r="M20" s="128">
        <v>38961</v>
      </c>
      <c r="N20" s="128">
        <v>39052</v>
      </c>
      <c r="O20" s="128">
        <v>39142</v>
      </c>
      <c r="P20" s="128">
        <v>39234</v>
      </c>
      <c r="Q20" s="128">
        <v>39326</v>
      </c>
      <c r="R20" s="128">
        <v>39417</v>
      </c>
      <c r="S20" s="128">
        <v>39508</v>
      </c>
      <c r="T20" s="128">
        <v>39600</v>
      </c>
      <c r="U20" s="128">
        <v>39692</v>
      </c>
      <c r="V20" s="128">
        <v>39783</v>
      </c>
      <c r="W20" s="128">
        <v>39873</v>
      </c>
      <c r="X20" s="128">
        <v>39965</v>
      </c>
      <c r="Y20" s="128">
        <v>40057</v>
      </c>
      <c r="Z20" s="128">
        <v>40148</v>
      </c>
      <c r="AA20" s="128">
        <v>40238</v>
      </c>
      <c r="AB20" s="128">
        <v>40330</v>
      </c>
      <c r="AC20" s="128">
        <v>40422</v>
      </c>
      <c r="AD20" s="128">
        <v>40513</v>
      </c>
      <c r="AE20" s="128">
        <v>40603</v>
      </c>
      <c r="AF20" s="128">
        <v>40695</v>
      </c>
      <c r="AG20" s="128">
        <v>40787</v>
      </c>
      <c r="AH20" s="128">
        <v>40878</v>
      </c>
      <c r="AI20" s="128">
        <v>40969</v>
      </c>
      <c r="AJ20" s="128">
        <v>41061</v>
      </c>
      <c r="AK20" s="128">
        <v>41153</v>
      </c>
      <c r="AL20" s="128">
        <v>41244</v>
      </c>
      <c r="AM20" s="128">
        <v>41334</v>
      </c>
      <c r="AN20" s="128">
        <v>41426</v>
      </c>
      <c r="AO20" s="128">
        <v>41518</v>
      </c>
      <c r="AP20" s="128">
        <v>41609</v>
      </c>
      <c r="AQ20" s="128">
        <v>41699</v>
      </c>
    </row>
    <row r="21" spans="1:41" s="92" customFormat="1" ht="15">
      <c r="A21" s="115" t="s">
        <v>65</v>
      </c>
      <c r="B21" s="84"/>
      <c r="C21" s="84"/>
      <c r="D21" s="84"/>
      <c r="E21" s="84"/>
      <c r="F21" s="84"/>
      <c r="G21" s="84"/>
      <c r="H21" s="84"/>
      <c r="I21" s="88"/>
      <c r="J21" s="88"/>
      <c r="K21" s="88"/>
      <c r="L21" s="88"/>
      <c r="M21" s="88"/>
      <c r="N21" s="88"/>
      <c r="O21" s="88"/>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row>
    <row r="22" spans="1:41" s="92" customFormat="1" ht="15.75" thickBot="1">
      <c r="A22" s="138" t="s">
        <v>47</v>
      </c>
      <c r="B22" s="93"/>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row>
    <row r="23" spans="1:43" s="92" customFormat="1" ht="15.75" thickBot="1">
      <c r="A23" s="135" t="s">
        <v>61</v>
      </c>
      <c r="B23" s="84"/>
      <c r="C23" s="331" t="s">
        <v>327</v>
      </c>
      <c r="D23" s="331" t="s">
        <v>327</v>
      </c>
      <c r="E23" s="331" t="s">
        <v>327</v>
      </c>
      <c r="F23" s="331" t="s">
        <v>327</v>
      </c>
      <c r="G23" s="331" t="s">
        <v>327</v>
      </c>
      <c r="H23" s="331" t="s">
        <v>327</v>
      </c>
      <c r="I23" s="331" t="s">
        <v>327</v>
      </c>
      <c r="J23" s="331" t="s">
        <v>327</v>
      </c>
      <c r="K23" s="331" t="s">
        <v>327</v>
      </c>
      <c r="L23" s="331" t="s">
        <v>327</v>
      </c>
      <c r="M23" s="331" t="s">
        <v>327</v>
      </c>
      <c r="N23" s="331" t="s">
        <v>327</v>
      </c>
      <c r="O23" s="331" t="s">
        <v>327</v>
      </c>
      <c r="P23" s="331" t="s">
        <v>327</v>
      </c>
      <c r="Q23" s="331" t="s">
        <v>327</v>
      </c>
      <c r="R23" s="331" t="s">
        <v>327</v>
      </c>
      <c r="S23" s="331" t="s">
        <v>327</v>
      </c>
      <c r="T23" s="331" t="s">
        <v>327</v>
      </c>
      <c r="U23" s="331" t="s">
        <v>327</v>
      </c>
      <c r="V23" s="338" t="s">
        <v>330</v>
      </c>
      <c r="W23" s="329" t="s">
        <v>330</v>
      </c>
      <c r="X23" s="329" t="s">
        <v>330</v>
      </c>
      <c r="Y23" s="329" t="s">
        <v>330</v>
      </c>
      <c r="Z23" s="331" t="s">
        <v>327</v>
      </c>
      <c r="AA23" s="331" t="s">
        <v>327</v>
      </c>
      <c r="AB23" s="331" t="s">
        <v>327</v>
      </c>
      <c r="AC23" s="331" t="s">
        <v>327</v>
      </c>
      <c r="AD23" s="331" t="s">
        <v>327</v>
      </c>
      <c r="AE23" s="331" t="s">
        <v>327</v>
      </c>
      <c r="AF23" s="331" t="s">
        <v>327</v>
      </c>
      <c r="AG23" s="331" t="s">
        <v>327</v>
      </c>
      <c r="AH23" s="331" t="s">
        <v>327</v>
      </c>
      <c r="AI23" s="331" t="s">
        <v>327</v>
      </c>
      <c r="AJ23" s="331" t="s">
        <v>327</v>
      </c>
      <c r="AK23" s="331" t="s">
        <v>327</v>
      </c>
      <c r="AL23" s="331" t="s">
        <v>327</v>
      </c>
      <c r="AM23" s="331" t="s">
        <v>327</v>
      </c>
      <c r="AN23" s="331" t="s">
        <v>327</v>
      </c>
      <c r="AO23" s="331" t="s">
        <v>327</v>
      </c>
      <c r="AP23" s="331" t="s">
        <v>327</v>
      </c>
      <c r="AQ23" s="331" t="s">
        <v>327</v>
      </c>
    </row>
    <row r="24" spans="1:43" s="92" customFormat="1" ht="15.75" thickBot="1">
      <c r="A24" s="116" t="s">
        <v>52</v>
      </c>
      <c r="B24" s="93"/>
      <c r="C24" s="331" t="s">
        <v>327</v>
      </c>
      <c r="D24" s="331" t="s">
        <v>327</v>
      </c>
      <c r="E24" s="331" t="s">
        <v>327</v>
      </c>
      <c r="F24" s="331" t="s">
        <v>327</v>
      </c>
      <c r="G24" s="331" t="s">
        <v>327</v>
      </c>
      <c r="H24" s="331" t="s">
        <v>327</v>
      </c>
      <c r="I24" s="331" t="s">
        <v>327</v>
      </c>
      <c r="J24" s="331" t="s">
        <v>327</v>
      </c>
      <c r="K24" s="331" t="s">
        <v>327</v>
      </c>
      <c r="L24" s="331" t="s">
        <v>327</v>
      </c>
      <c r="M24" s="331" t="s">
        <v>327</v>
      </c>
      <c r="N24" s="331" t="s">
        <v>327</v>
      </c>
      <c r="O24" s="331" t="s">
        <v>327</v>
      </c>
      <c r="P24" s="331" t="s">
        <v>327</v>
      </c>
      <c r="Q24" s="331" t="s">
        <v>327</v>
      </c>
      <c r="R24" s="331" t="s">
        <v>327</v>
      </c>
      <c r="S24" s="331" t="s">
        <v>327</v>
      </c>
      <c r="T24" s="331" t="s">
        <v>327</v>
      </c>
      <c r="U24" s="331" t="s">
        <v>327</v>
      </c>
      <c r="V24" s="331" t="s">
        <v>327</v>
      </c>
      <c r="W24" s="329" t="s">
        <v>330</v>
      </c>
      <c r="X24" s="329" t="s">
        <v>330</v>
      </c>
      <c r="Y24" s="329" t="s">
        <v>330</v>
      </c>
      <c r="Z24" s="331" t="s">
        <v>327</v>
      </c>
      <c r="AA24" s="331" t="s">
        <v>327</v>
      </c>
      <c r="AB24" s="331" t="s">
        <v>327</v>
      </c>
      <c r="AC24" s="331" t="s">
        <v>327</v>
      </c>
      <c r="AD24" s="331" t="s">
        <v>327</v>
      </c>
      <c r="AE24" s="331" t="s">
        <v>327</v>
      </c>
      <c r="AF24" s="331" t="s">
        <v>327</v>
      </c>
      <c r="AG24" s="331" t="s">
        <v>327</v>
      </c>
      <c r="AH24" s="331" t="s">
        <v>327</v>
      </c>
      <c r="AI24" s="331" t="s">
        <v>327</v>
      </c>
      <c r="AJ24" s="331" t="s">
        <v>327</v>
      </c>
      <c r="AK24" s="331" t="s">
        <v>327</v>
      </c>
      <c r="AL24" s="331" t="s">
        <v>327</v>
      </c>
      <c r="AM24" s="331" t="s">
        <v>327</v>
      </c>
      <c r="AN24" s="331" t="s">
        <v>327</v>
      </c>
      <c r="AO24" s="331" t="s">
        <v>327</v>
      </c>
      <c r="AP24" s="331" t="s">
        <v>327</v>
      </c>
      <c r="AQ24" s="331" t="s">
        <v>327</v>
      </c>
    </row>
    <row r="25" spans="1:41" s="92" customFormat="1" ht="15.75" thickBot="1">
      <c r="A25" s="138" t="s">
        <v>48</v>
      </c>
      <c r="B25" s="93"/>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row>
    <row r="26" spans="1:43" s="92" customFormat="1" ht="15.75" thickBot="1">
      <c r="A26" s="135" t="s">
        <v>61</v>
      </c>
      <c r="B26" s="89"/>
      <c r="C26" s="331" t="s">
        <v>327</v>
      </c>
      <c r="D26" s="331" t="s">
        <v>327</v>
      </c>
      <c r="E26" s="331" t="s">
        <v>327</v>
      </c>
      <c r="F26" s="331" t="s">
        <v>327</v>
      </c>
      <c r="G26" s="331" t="s">
        <v>327</v>
      </c>
      <c r="H26" s="331" t="s">
        <v>327</v>
      </c>
      <c r="I26" s="331" t="s">
        <v>327</v>
      </c>
      <c r="J26" s="331" t="s">
        <v>327</v>
      </c>
      <c r="K26" s="331" t="s">
        <v>327</v>
      </c>
      <c r="L26" s="331" t="s">
        <v>327</v>
      </c>
      <c r="M26" s="331" t="s">
        <v>327</v>
      </c>
      <c r="N26" s="331" t="s">
        <v>327</v>
      </c>
      <c r="O26" s="331" t="s">
        <v>327</v>
      </c>
      <c r="P26" s="331" t="s">
        <v>327</v>
      </c>
      <c r="Q26" s="331" t="s">
        <v>327</v>
      </c>
      <c r="R26" s="331" t="s">
        <v>327</v>
      </c>
      <c r="S26" s="331" t="s">
        <v>327</v>
      </c>
      <c r="T26" s="331" t="s">
        <v>327</v>
      </c>
      <c r="U26" s="331" t="s">
        <v>327</v>
      </c>
      <c r="V26" s="329" t="s">
        <v>330</v>
      </c>
      <c r="W26" s="329" t="s">
        <v>330</v>
      </c>
      <c r="X26" s="329" t="s">
        <v>330</v>
      </c>
      <c r="Y26" s="329" t="s">
        <v>330</v>
      </c>
      <c r="Z26" s="331" t="s">
        <v>327</v>
      </c>
      <c r="AA26" s="331" t="s">
        <v>327</v>
      </c>
      <c r="AB26" s="331" t="s">
        <v>327</v>
      </c>
      <c r="AC26" s="331" t="s">
        <v>327</v>
      </c>
      <c r="AD26" s="331" t="s">
        <v>327</v>
      </c>
      <c r="AE26" s="331" t="s">
        <v>327</v>
      </c>
      <c r="AF26" s="331" t="s">
        <v>327</v>
      </c>
      <c r="AG26" s="331" t="s">
        <v>327</v>
      </c>
      <c r="AH26" s="331" t="s">
        <v>327</v>
      </c>
      <c r="AI26" s="331" t="s">
        <v>327</v>
      </c>
      <c r="AJ26" s="331" t="s">
        <v>327</v>
      </c>
      <c r="AK26" s="331" t="s">
        <v>327</v>
      </c>
      <c r="AL26" s="331" t="s">
        <v>327</v>
      </c>
      <c r="AM26" s="331" t="s">
        <v>327</v>
      </c>
      <c r="AN26" s="331" t="s">
        <v>327</v>
      </c>
      <c r="AO26" s="331" t="s">
        <v>327</v>
      </c>
      <c r="AP26" s="331" t="s">
        <v>327</v>
      </c>
      <c r="AQ26" s="331" t="s">
        <v>327</v>
      </c>
    </row>
    <row r="27" spans="1:43" s="92" customFormat="1" ht="15.75" thickBot="1">
      <c r="A27" s="116" t="s">
        <v>52</v>
      </c>
      <c r="B27" s="89"/>
      <c r="C27" s="331" t="s">
        <v>327</v>
      </c>
      <c r="D27" s="331" t="s">
        <v>327</v>
      </c>
      <c r="E27" s="331" t="s">
        <v>327</v>
      </c>
      <c r="F27" s="331" t="s">
        <v>327</v>
      </c>
      <c r="G27" s="331" t="s">
        <v>327</v>
      </c>
      <c r="H27" s="331" t="s">
        <v>327</v>
      </c>
      <c r="I27" s="331" t="s">
        <v>327</v>
      </c>
      <c r="J27" s="331" t="s">
        <v>327</v>
      </c>
      <c r="K27" s="331" t="s">
        <v>327</v>
      </c>
      <c r="L27" s="331" t="s">
        <v>327</v>
      </c>
      <c r="M27" s="331" t="s">
        <v>327</v>
      </c>
      <c r="N27" s="331" t="s">
        <v>327</v>
      </c>
      <c r="O27" s="331" t="s">
        <v>327</v>
      </c>
      <c r="P27" s="331" t="s">
        <v>327</v>
      </c>
      <c r="Q27" s="331" t="s">
        <v>327</v>
      </c>
      <c r="R27" s="331" t="s">
        <v>327</v>
      </c>
      <c r="S27" s="331" t="s">
        <v>327</v>
      </c>
      <c r="T27" s="331" t="s">
        <v>327</v>
      </c>
      <c r="U27" s="331" t="s">
        <v>327</v>
      </c>
      <c r="V27" s="331" t="s">
        <v>327</v>
      </c>
      <c r="W27" s="331" t="s">
        <v>327</v>
      </c>
      <c r="X27" s="329" t="s">
        <v>330</v>
      </c>
      <c r="Y27" s="329" t="s">
        <v>330</v>
      </c>
      <c r="Z27" s="331" t="s">
        <v>327</v>
      </c>
      <c r="AA27" s="331" t="s">
        <v>327</v>
      </c>
      <c r="AB27" s="331" t="s">
        <v>327</v>
      </c>
      <c r="AC27" s="331" t="s">
        <v>327</v>
      </c>
      <c r="AD27" s="331" t="s">
        <v>327</v>
      </c>
      <c r="AE27" s="331" t="s">
        <v>327</v>
      </c>
      <c r="AF27" s="331" t="s">
        <v>327</v>
      </c>
      <c r="AG27" s="331" t="s">
        <v>327</v>
      </c>
      <c r="AH27" s="331" t="s">
        <v>327</v>
      </c>
      <c r="AI27" s="331" t="s">
        <v>327</v>
      </c>
      <c r="AJ27" s="331" t="s">
        <v>327</v>
      </c>
      <c r="AK27" s="331" t="s">
        <v>327</v>
      </c>
      <c r="AL27" s="331" t="s">
        <v>327</v>
      </c>
      <c r="AM27" s="331" t="s">
        <v>327</v>
      </c>
      <c r="AN27" s="331" t="s">
        <v>327</v>
      </c>
      <c r="AO27" s="331" t="s">
        <v>327</v>
      </c>
      <c r="AP27" s="331" t="s">
        <v>327</v>
      </c>
      <c r="AQ27" s="331" t="s">
        <v>327</v>
      </c>
    </row>
    <row r="28" spans="1:41" s="92" customFormat="1" ht="15">
      <c r="A28" s="138" t="s">
        <v>49</v>
      </c>
      <c r="B28" s="89"/>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row>
    <row r="29" spans="1:43" s="92" customFormat="1" ht="15">
      <c r="A29" s="135" t="s">
        <v>61</v>
      </c>
      <c r="B29" s="89"/>
      <c r="C29" s="331" t="s">
        <v>327</v>
      </c>
      <c r="D29" s="331" t="s">
        <v>327</v>
      </c>
      <c r="E29" s="331" t="s">
        <v>327</v>
      </c>
      <c r="F29" s="331" t="s">
        <v>327</v>
      </c>
      <c r="G29" s="331" t="s">
        <v>327</v>
      </c>
      <c r="H29" s="331" t="s">
        <v>327</v>
      </c>
      <c r="I29" s="331" t="s">
        <v>327</v>
      </c>
      <c r="J29" s="331" t="s">
        <v>327</v>
      </c>
      <c r="K29" s="331" t="s">
        <v>327</v>
      </c>
      <c r="L29" s="331" t="s">
        <v>327</v>
      </c>
      <c r="M29" s="331" t="s">
        <v>327</v>
      </c>
      <c r="N29" s="331" t="s">
        <v>327</v>
      </c>
      <c r="O29" s="331" t="s">
        <v>327</v>
      </c>
      <c r="P29" s="331" t="s">
        <v>327</v>
      </c>
      <c r="Q29" s="331" t="s">
        <v>327</v>
      </c>
      <c r="R29" s="331" t="s">
        <v>327</v>
      </c>
      <c r="S29" s="331" t="s">
        <v>327</v>
      </c>
      <c r="T29" s="331" t="s">
        <v>327</v>
      </c>
      <c r="U29" s="331" t="s">
        <v>327</v>
      </c>
      <c r="V29" s="331" t="s">
        <v>327</v>
      </c>
      <c r="W29" s="331" t="s">
        <v>327</v>
      </c>
      <c r="X29" s="331" t="s">
        <v>327</v>
      </c>
      <c r="Y29" s="331" t="s">
        <v>327</v>
      </c>
      <c r="Z29" s="331" t="s">
        <v>327</v>
      </c>
      <c r="AA29" s="331" t="s">
        <v>327</v>
      </c>
      <c r="AB29" s="331" t="s">
        <v>327</v>
      </c>
      <c r="AC29" s="331" t="s">
        <v>327</v>
      </c>
      <c r="AD29" s="331" t="s">
        <v>327</v>
      </c>
      <c r="AE29" s="331" t="s">
        <v>327</v>
      </c>
      <c r="AF29" s="331" t="s">
        <v>327</v>
      </c>
      <c r="AG29" s="331" t="s">
        <v>327</v>
      </c>
      <c r="AH29" s="331" t="s">
        <v>327</v>
      </c>
      <c r="AI29" s="331" t="s">
        <v>327</v>
      </c>
      <c r="AJ29" s="331" t="s">
        <v>327</v>
      </c>
      <c r="AK29" s="331" t="s">
        <v>327</v>
      </c>
      <c r="AL29" s="331" t="s">
        <v>327</v>
      </c>
      <c r="AM29" s="331" t="s">
        <v>327</v>
      </c>
      <c r="AN29" s="331" t="s">
        <v>327</v>
      </c>
      <c r="AO29" s="331" t="s">
        <v>327</v>
      </c>
      <c r="AP29" s="331" t="s">
        <v>327</v>
      </c>
      <c r="AQ29" s="331" t="s">
        <v>327</v>
      </c>
    </row>
    <row r="30" spans="1:43" s="92" customFormat="1" ht="15">
      <c r="A30" s="116" t="s">
        <v>52</v>
      </c>
      <c r="B30" s="89"/>
      <c r="C30" s="331" t="s">
        <v>327</v>
      </c>
      <c r="D30" s="331" t="s">
        <v>327</v>
      </c>
      <c r="E30" s="331" t="s">
        <v>327</v>
      </c>
      <c r="F30" s="331" t="s">
        <v>327</v>
      </c>
      <c r="G30" s="331" t="s">
        <v>327</v>
      </c>
      <c r="H30" s="331" t="s">
        <v>327</v>
      </c>
      <c r="I30" s="331" t="s">
        <v>327</v>
      </c>
      <c r="J30" s="331" t="s">
        <v>327</v>
      </c>
      <c r="K30" s="331" t="s">
        <v>327</v>
      </c>
      <c r="L30" s="331" t="s">
        <v>327</v>
      </c>
      <c r="M30" s="331" t="s">
        <v>327</v>
      </c>
      <c r="N30" s="331" t="s">
        <v>327</v>
      </c>
      <c r="O30" s="331" t="s">
        <v>327</v>
      </c>
      <c r="P30" s="331" t="s">
        <v>327</v>
      </c>
      <c r="Q30" s="331" t="s">
        <v>327</v>
      </c>
      <c r="R30" s="331" t="s">
        <v>327</v>
      </c>
      <c r="S30" s="331" t="s">
        <v>327</v>
      </c>
      <c r="T30" s="331" t="s">
        <v>327</v>
      </c>
      <c r="U30" s="331" t="s">
        <v>327</v>
      </c>
      <c r="V30" s="331" t="s">
        <v>327</v>
      </c>
      <c r="W30" s="331" t="s">
        <v>327</v>
      </c>
      <c r="X30" s="331" t="s">
        <v>327</v>
      </c>
      <c r="Y30" s="331" t="s">
        <v>327</v>
      </c>
      <c r="Z30" s="331" t="s">
        <v>327</v>
      </c>
      <c r="AA30" s="331" t="s">
        <v>327</v>
      </c>
      <c r="AB30" s="331" t="s">
        <v>327</v>
      </c>
      <c r="AC30" s="331" t="s">
        <v>327</v>
      </c>
      <c r="AD30" s="331" t="s">
        <v>327</v>
      </c>
      <c r="AE30" s="331" t="s">
        <v>327</v>
      </c>
      <c r="AF30" s="331" t="s">
        <v>327</v>
      </c>
      <c r="AG30" s="331" t="s">
        <v>327</v>
      </c>
      <c r="AH30" s="331" t="s">
        <v>327</v>
      </c>
      <c r="AI30" s="331" t="s">
        <v>327</v>
      </c>
      <c r="AJ30" s="331" t="s">
        <v>327</v>
      </c>
      <c r="AK30" s="331" t="s">
        <v>327</v>
      </c>
      <c r="AL30" s="331" t="s">
        <v>327</v>
      </c>
      <c r="AM30" s="331" t="s">
        <v>327</v>
      </c>
      <c r="AN30" s="331" t="s">
        <v>327</v>
      </c>
      <c r="AO30" s="331" t="s">
        <v>327</v>
      </c>
      <c r="AP30" s="331" t="s">
        <v>327</v>
      </c>
      <c r="AQ30" s="331" t="s">
        <v>327</v>
      </c>
    </row>
    <row r="31" spans="1:41" s="92" customFormat="1" ht="15.75" thickBot="1">
      <c r="A31" s="126" t="s">
        <v>50</v>
      </c>
      <c r="B31" s="84"/>
      <c r="C31" s="87"/>
      <c r="D31" s="87"/>
      <c r="E31" s="87"/>
      <c r="F31" s="87"/>
      <c r="G31" s="87"/>
      <c r="H31" s="87"/>
      <c r="I31" s="87"/>
      <c r="J31" s="87"/>
      <c r="K31" s="87"/>
      <c r="L31" s="87"/>
      <c r="M31" s="87"/>
      <c r="N31" s="87"/>
      <c r="O31" s="87"/>
      <c r="P31" s="87"/>
      <c r="Q31" s="87"/>
      <c r="R31" s="87"/>
      <c r="S31" s="87"/>
      <c r="T31" s="87"/>
      <c r="U31" s="87"/>
      <c r="V31" s="87"/>
      <c r="W31" s="87"/>
      <c r="X31" s="87"/>
      <c r="Y31" s="87"/>
      <c r="Z31" s="95"/>
      <c r="AA31" s="95"/>
      <c r="AB31" s="95"/>
      <c r="AC31" s="95"/>
      <c r="AD31" s="95"/>
      <c r="AE31" s="95"/>
      <c r="AF31" s="95"/>
      <c r="AG31" s="95"/>
      <c r="AH31" s="95"/>
      <c r="AI31" s="95"/>
      <c r="AJ31" s="95"/>
      <c r="AK31" s="95"/>
      <c r="AL31" s="95"/>
      <c r="AM31" s="95"/>
      <c r="AN31" s="95"/>
      <c r="AO31" s="95"/>
    </row>
    <row r="32" spans="1:43" s="92" customFormat="1" ht="15.75" thickBot="1">
      <c r="A32" s="136" t="s">
        <v>61</v>
      </c>
      <c r="B32" s="84"/>
      <c r="C32" s="331" t="s">
        <v>327</v>
      </c>
      <c r="D32" s="331" t="s">
        <v>327</v>
      </c>
      <c r="E32" s="331" t="s">
        <v>327</v>
      </c>
      <c r="F32" s="331" t="s">
        <v>327</v>
      </c>
      <c r="G32" s="331" t="s">
        <v>327</v>
      </c>
      <c r="H32" s="331" t="s">
        <v>327</v>
      </c>
      <c r="I32" s="331" t="s">
        <v>327</v>
      </c>
      <c r="J32" s="331" t="s">
        <v>327</v>
      </c>
      <c r="K32" s="331" t="s">
        <v>327</v>
      </c>
      <c r="L32" s="331" t="s">
        <v>327</v>
      </c>
      <c r="M32" s="331" t="s">
        <v>327</v>
      </c>
      <c r="N32" s="331" t="s">
        <v>327</v>
      </c>
      <c r="O32" s="331" t="s">
        <v>327</v>
      </c>
      <c r="P32" s="331" t="s">
        <v>327</v>
      </c>
      <c r="Q32" s="331" t="s">
        <v>327</v>
      </c>
      <c r="R32" s="331" t="s">
        <v>327</v>
      </c>
      <c r="S32" s="331" t="s">
        <v>327</v>
      </c>
      <c r="T32" s="331" t="s">
        <v>327</v>
      </c>
      <c r="U32" s="331" t="s">
        <v>327</v>
      </c>
      <c r="V32" s="329" t="s">
        <v>330</v>
      </c>
      <c r="W32" s="329" t="s">
        <v>330</v>
      </c>
      <c r="X32" s="329" t="s">
        <v>330</v>
      </c>
      <c r="Y32" s="329" t="s">
        <v>330</v>
      </c>
      <c r="Z32" s="331" t="s">
        <v>327</v>
      </c>
      <c r="AA32" s="331" t="s">
        <v>327</v>
      </c>
      <c r="AB32" s="331" t="s">
        <v>327</v>
      </c>
      <c r="AC32" s="331" t="s">
        <v>327</v>
      </c>
      <c r="AD32" s="331" t="s">
        <v>327</v>
      </c>
      <c r="AE32" s="331" t="s">
        <v>327</v>
      </c>
      <c r="AF32" s="331" t="s">
        <v>327</v>
      </c>
      <c r="AG32" s="331" t="s">
        <v>327</v>
      </c>
      <c r="AH32" s="331" t="s">
        <v>327</v>
      </c>
      <c r="AI32" s="331" t="s">
        <v>327</v>
      </c>
      <c r="AJ32" s="331" t="s">
        <v>327</v>
      </c>
      <c r="AK32" s="331" t="s">
        <v>327</v>
      </c>
      <c r="AL32" s="331" t="s">
        <v>327</v>
      </c>
      <c r="AM32" s="331" t="s">
        <v>327</v>
      </c>
      <c r="AN32" s="331" t="s">
        <v>327</v>
      </c>
      <c r="AO32" s="331" t="s">
        <v>327</v>
      </c>
      <c r="AP32" s="331" t="s">
        <v>327</v>
      </c>
      <c r="AQ32" s="331" t="s">
        <v>327</v>
      </c>
    </row>
    <row r="33" spans="1:43" s="92" customFormat="1" ht="15.75" thickBot="1">
      <c r="A33" s="137" t="s">
        <v>52</v>
      </c>
      <c r="B33" s="84"/>
      <c r="C33" s="331" t="s">
        <v>327</v>
      </c>
      <c r="D33" s="331" t="s">
        <v>327</v>
      </c>
      <c r="E33" s="331" t="s">
        <v>327</v>
      </c>
      <c r="F33" s="331" t="s">
        <v>327</v>
      </c>
      <c r="G33" s="331" t="s">
        <v>327</v>
      </c>
      <c r="H33" s="331" t="s">
        <v>327</v>
      </c>
      <c r="I33" s="331" t="s">
        <v>327</v>
      </c>
      <c r="J33" s="331" t="s">
        <v>327</v>
      </c>
      <c r="K33" s="331" t="s">
        <v>327</v>
      </c>
      <c r="L33" s="331" t="s">
        <v>327</v>
      </c>
      <c r="M33" s="331" t="s">
        <v>327</v>
      </c>
      <c r="N33" s="331" t="s">
        <v>327</v>
      </c>
      <c r="O33" s="331" t="s">
        <v>327</v>
      </c>
      <c r="P33" s="331" t="s">
        <v>327</v>
      </c>
      <c r="Q33" s="331" t="s">
        <v>327</v>
      </c>
      <c r="R33" s="331" t="s">
        <v>327</v>
      </c>
      <c r="S33" s="331" t="s">
        <v>327</v>
      </c>
      <c r="T33" s="331" t="s">
        <v>327</v>
      </c>
      <c r="U33" s="331" t="s">
        <v>327</v>
      </c>
      <c r="V33" s="331" t="s">
        <v>327</v>
      </c>
      <c r="W33" s="329" t="s">
        <v>330</v>
      </c>
      <c r="X33" s="329" t="s">
        <v>330</v>
      </c>
      <c r="Y33" s="329" t="s">
        <v>330</v>
      </c>
      <c r="Z33" s="331" t="s">
        <v>327</v>
      </c>
      <c r="AA33" s="331" t="s">
        <v>327</v>
      </c>
      <c r="AB33" s="331" t="s">
        <v>327</v>
      </c>
      <c r="AC33" s="331" t="s">
        <v>327</v>
      </c>
      <c r="AD33" s="331" t="s">
        <v>327</v>
      </c>
      <c r="AE33" s="331" t="s">
        <v>327</v>
      </c>
      <c r="AF33" s="331" t="s">
        <v>327</v>
      </c>
      <c r="AG33" s="331" t="s">
        <v>327</v>
      </c>
      <c r="AH33" s="331" t="s">
        <v>327</v>
      </c>
      <c r="AI33" s="331" t="s">
        <v>327</v>
      </c>
      <c r="AJ33" s="331" t="s">
        <v>327</v>
      </c>
      <c r="AK33" s="331" t="s">
        <v>327</v>
      </c>
      <c r="AL33" s="331" t="s">
        <v>327</v>
      </c>
      <c r="AM33" s="331" t="s">
        <v>327</v>
      </c>
      <c r="AN33" s="331" t="s">
        <v>327</v>
      </c>
      <c r="AO33" s="331" t="s">
        <v>327</v>
      </c>
      <c r="AP33" s="331" t="s">
        <v>327</v>
      </c>
      <c r="AQ33" s="331" t="s">
        <v>327</v>
      </c>
    </row>
    <row r="34" spans="11:41" s="92" customFormat="1" ht="15">
      <c r="K34" s="87"/>
      <c r="L34" s="87"/>
      <c r="M34" s="88"/>
      <c r="N34" s="88"/>
      <c r="O34" s="88"/>
      <c r="P34" s="88"/>
      <c r="Q34" s="88"/>
      <c r="R34" s="88"/>
      <c r="S34" s="88"/>
      <c r="T34" s="88"/>
      <c r="U34" s="88"/>
      <c r="V34" s="88"/>
      <c r="W34" s="88"/>
      <c r="X34" s="88"/>
      <c r="Y34" s="88"/>
      <c r="Z34" s="95"/>
      <c r="AA34" s="95"/>
      <c r="AB34" s="95"/>
      <c r="AC34" s="95"/>
      <c r="AD34" s="95"/>
      <c r="AE34" s="95"/>
      <c r="AF34" s="95"/>
      <c r="AG34" s="95"/>
      <c r="AH34" s="95"/>
      <c r="AI34" s="95"/>
      <c r="AJ34" s="95"/>
      <c r="AK34" s="95"/>
      <c r="AL34" s="95"/>
      <c r="AM34" s="95"/>
      <c r="AN34" s="95"/>
      <c r="AO34" s="95"/>
    </row>
    <row r="35" spans="42:50" s="92" customFormat="1" ht="12">
      <c r="AP35" s="95"/>
      <c r="AQ35" s="95"/>
      <c r="AR35" s="95"/>
      <c r="AS35" s="95"/>
      <c r="AT35" s="95"/>
      <c r="AU35" s="95"/>
      <c r="AV35" s="95"/>
      <c r="AW35" s="95"/>
      <c r="AX35" s="95"/>
    </row>
    <row r="36" spans="42:50" s="92" customFormat="1" ht="12">
      <c r="AP36" s="95"/>
      <c r="AQ36" s="95"/>
      <c r="AR36" s="95"/>
      <c r="AS36" s="95"/>
      <c r="AT36" s="95"/>
      <c r="AU36" s="95"/>
      <c r="AV36" s="95"/>
      <c r="AW36" s="95"/>
      <c r="AX36" s="95"/>
    </row>
    <row r="41" ht="15">
      <c r="AM41" s="190" t="s">
        <v>9</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S100"/>
  <sheetViews>
    <sheetView showGridLines="0" defaultGridColor="0" zoomScale="85" zoomScaleNormal="85" zoomScalePageLayoutView="0" colorId="22" workbookViewId="0" topLeftCell="A1">
      <pane ySplit="1" topLeftCell="A32" activePane="bottomLeft" state="frozen"/>
      <selection pane="topLeft" activeCell="A1" sqref="A1"/>
      <selection pane="bottomLeft" activeCell="H16" sqref="H16"/>
    </sheetView>
  </sheetViews>
  <sheetFormatPr defaultColWidth="9.140625" defaultRowHeight="12"/>
  <cols>
    <col min="1" max="1" width="1.7109375" style="18" customWidth="1"/>
    <col min="2" max="2" width="1.8515625" style="18" customWidth="1"/>
    <col min="3" max="3" width="4.421875" style="18" customWidth="1"/>
    <col min="4" max="4" width="32.28125" style="18" customWidth="1"/>
    <col min="5" max="5" width="24.00390625" style="18" customWidth="1"/>
    <col min="6" max="6" width="20.00390625" style="18" customWidth="1"/>
    <col min="7" max="7" width="10.7109375" style="22" customWidth="1"/>
    <col min="8" max="9" width="11.00390625" style="18" customWidth="1"/>
    <col min="10" max="10" width="11.421875" style="18" customWidth="1"/>
    <col min="11" max="17" width="10.8515625" style="18" customWidth="1"/>
    <col min="18" max="18" width="11.421875" style="18" customWidth="1"/>
    <col min="19" max="16384" width="9.140625" style="18" customWidth="1"/>
  </cols>
  <sheetData>
    <row r="1" spans="1:19" s="24" customFormat="1" ht="27" thickBot="1">
      <c r="A1" s="53"/>
      <c r="B1" s="389" t="s">
        <v>16</v>
      </c>
      <c r="C1" s="53"/>
      <c r="D1" s="53"/>
      <c r="E1" s="349" t="s">
        <v>33</v>
      </c>
      <c r="F1" s="53"/>
      <c r="G1" s="53"/>
      <c r="H1" s="53"/>
      <c r="I1" s="53"/>
      <c r="J1" s="53"/>
      <c r="K1" s="53"/>
      <c r="L1" s="53"/>
      <c r="M1" s="53"/>
      <c r="N1" s="53"/>
      <c r="O1" s="53"/>
      <c r="P1" s="53"/>
      <c r="Q1" s="53"/>
      <c r="R1" s="53"/>
      <c r="S1" s="53"/>
    </row>
    <row r="2" spans="1:19" ht="36" customHeight="1" thickTop="1">
      <c r="A2"/>
      <c r="B2"/>
      <c r="C2"/>
      <c r="D2"/>
      <c r="E2"/>
      <c r="F2" s="42"/>
      <c r="G2" s="51" t="s">
        <v>17</v>
      </c>
      <c r="H2" s="51" t="s">
        <v>18</v>
      </c>
      <c r="I2" s="51" t="s">
        <v>13</v>
      </c>
      <c r="J2" s="51" t="s">
        <v>19</v>
      </c>
      <c r="K2" s="51" t="s">
        <v>20</v>
      </c>
      <c r="L2" s="51" t="s">
        <v>21</v>
      </c>
      <c r="M2" s="51" t="s">
        <v>271</v>
      </c>
      <c r="N2" s="51" t="s">
        <v>272</v>
      </c>
      <c r="O2" s="51" t="s">
        <v>273</v>
      </c>
      <c r="P2" s="51" t="s">
        <v>274</v>
      </c>
      <c r="Q2" s="51" t="s">
        <v>275</v>
      </c>
      <c r="R2" s="51" t="s">
        <v>276</v>
      </c>
      <c r="S2" s="50"/>
    </row>
    <row r="3" spans="1:19" ht="12">
      <c r="A3"/>
      <c r="B3"/>
      <c r="C3"/>
      <c r="D3"/>
      <c r="E3"/>
      <c r="F3" s="49" t="s">
        <v>1</v>
      </c>
      <c r="G3" s="45" t="s">
        <v>15</v>
      </c>
      <c r="H3" s="45" t="s">
        <v>22</v>
      </c>
      <c r="I3" s="45" t="s">
        <v>14</v>
      </c>
      <c r="J3" s="45" t="s">
        <v>23</v>
      </c>
      <c r="K3" s="45" t="s">
        <v>24</v>
      </c>
      <c r="L3" s="45" t="s">
        <v>25</v>
      </c>
      <c r="M3" s="45" t="s">
        <v>277</v>
      </c>
      <c r="N3" s="45" t="s">
        <v>278</v>
      </c>
      <c r="O3" s="45" t="s">
        <v>279</v>
      </c>
      <c r="P3" s="45" t="s">
        <v>280</v>
      </c>
      <c r="Q3" s="45" t="s">
        <v>281</v>
      </c>
      <c r="R3" s="45" t="s">
        <v>282</v>
      </c>
      <c r="S3" s="42"/>
    </row>
    <row r="4" spans="1:19" ht="18.75" customHeight="1">
      <c r="A4" s="64" t="s">
        <v>29</v>
      </c>
      <c r="B4"/>
      <c r="C4"/>
      <c r="D4"/>
      <c r="E4"/>
      <c r="F4" s="42"/>
      <c r="G4" s="48">
        <v>1</v>
      </c>
      <c r="H4" s="48">
        <v>2</v>
      </c>
      <c r="I4" s="48">
        <v>3</v>
      </c>
      <c r="J4" s="48">
        <v>4</v>
      </c>
      <c r="K4" s="48">
        <v>5</v>
      </c>
      <c r="L4" s="48">
        <v>6</v>
      </c>
      <c r="M4" s="48">
        <v>7</v>
      </c>
      <c r="N4" s="48">
        <v>8</v>
      </c>
      <c r="O4" s="48">
        <v>9</v>
      </c>
      <c r="P4" s="48">
        <v>10</v>
      </c>
      <c r="Q4" s="48">
        <v>11</v>
      </c>
      <c r="R4" s="48">
        <v>12</v>
      </c>
      <c r="S4" s="42"/>
    </row>
    <row r="5" spans="1:19" ht="13.5" thickBot="1">
      <c r="A5" s="262" t="s">
        <v>353</v>
      </c>
      <c r="B5" s="1"/>
      <c r="C5" s="1"/>
      <c r="D5" s="1"/>
      <c r="E5"/>
      <c r="F5" s="47"/>
      <c r="G5" s="46"/>
      <c r="H5" s="46"/>
      <c r="I5" s="46"/>
      <c r="J5" s="46"/>
      <c r="K5" s="46"/>
      <c r="L5" s="46"/>
      <c r="M5" s="46"/>
      <c r="N5" s="46"/>
      <c r="O5" s="46"/>
      <c r="P5" s="46"/>
      <c r="Q5" s="46"/>
      <c r="R5" s="46"/>
      <c r="S5" s="42"/>
    </row>
    <row r="6" spans="1:19" ht="26.25" thickBot="1">
      <c r="A6"/>
      <c r="B6"/>
      <c r="C6"/>
      <c r="D6" s="43" t="s">
        <v>223</v>
      </c>
      <c r="E6" s="43" t="s">
        <v>224</v>
      </c>
      <c r="F6" s="377" t="s">
        <v>354</v>
      </c>
      <c r="G6" s="376" t="s">
        <v>330</v>
      </c>
      <c r="H6" s="376" t="s">
        <v>330</v>
      </c>
      <c r="I6" s="376" t="s">
        <v>330</v>
      </c>
      <c r="J6" s="376" t="s">
        <v>330</v>
      </c>
      <c r="K6" s="376" t="s">
        <v>330</v>
      </c>
      <c r="L6" s="376" t="s">
        <v>330</v>
      </c>
      <c r="M6" s="376" t="s">
        <v>330</v>
      </c>
      <c r="N6" s="376" t="s">
        <v>330</v>
      </c>
      <c r="O6" s="376" t="s">
        <v>330</v>
      </c>
      <c r="P6" s="376" t="s">
        <v>330</v>
      </c>
      <c r="Q6" s="30"/>
      <c r="R6" s="30"/>
      <c r="S6" s="42"/>
    </row>
    <row r="7" spans="1:19" ht="12">
      <c r="A7" s="41"/>
      <c r="B7" s="41"/>
      <c r="C7" s="41"/>
      <c r="D7" s="41"/>
      <c r="E7" s="41"/>
      <c r="F7" s="378"/>
      <c r="G7" s="41"/>
      <c r="H7" s="41"/>
      <c r="I7" s="41"/>
      <c r="J7" s="41"/>
      <c r="K7" s="41"/>
      <c r="L7" s="41"/>
      <c r="M7" s="41"/>
      <c r="N7" s="41"/>
      <c r="O7" s="41"/>
      <c r="P7" s="41"/>
      <c r="Q7" s="41"/>
      <c r="R7" s="41"/>
      <c r="S7" s="41"/>
    </row>
    <row r="8" spans="1:19" ht="12.75">
      <c r="A8" s="52" t="s">
        <v>394</v>
      </c>
      <c r="B8"/>
      <c r="C8"/>
      <c r="D8" s="38"/>
      <c r="E8" s="38"/>
      <c r="F8" s="379"/>
      <c r="G8" s="37"/>
      <c r="H8" s="37"/>
      <c r="I8" s="37"/>
      <c r="J8" s="37"/>
      <c r="K8" s="37"/>
      <c r="L8" s="37"/>
      <c r="M8" s="37"/>
      <c r="N8" s="37"/>
      <c r="O8" s="37"/>
      <c r="P8" s="37"/>
      <c r="Q8" s="37"/>
      <c r="R8" s="37"/>
      <c r="S8"/>
    </row>
    <row r="9" spans="1:19" ht="17.25" customHeight="1">
      <c r="A9"/>
      <c r="B9"/>
      <c r="C9"/>
      <c r="D9" s="43" t="s">
        <v>117</v>
      </c>
      <c r="E9" s="43" t="s">
        <v>183</v>
      </c>
      <c r="F9" s="377" t="s">
        <v>186</v>
      </c>
      <c r="G9" s="244">
        <v>2145752</v>
      </c>
      <c r="H9" s="244">
        <f>G9</f>
        <v>2145752</v>
      </c>
      <c r="I9" s="244">
        <f>H9</f>
        <v>2145752</v>
      </c>
      <c r="J9" s="244">
        <f>I9</f>
        <v>2145752</v>
      </c>
      <c r="K9" s="244">
        <f>J9</f>
        <v>2145752</v>
      </c>
      <c r="L9" s="244">
        <v>2145752</v>
      </c>
      <c r="M9" s="244">
        <v>2145752</v>
      </c>
      <c r="N9" s="244">
        <v>2145752</v>
      </c>
      <c r="O9" s="244">
        <v>2145752</v>
      </c>
      <c r="P9" s="244">
        <v>2145752</v>
      </c>
      <c r="Q9" s="244"/>
      <c r="R9" s="244"/>
      <c r="S9"/>
    </row>
    <row r="10" spans="1:19" ht="17.25" customHeight="1">
      <c r="A10"/>
      <c r="B10"/>
      <c r="C10"/>
      <c r="D10" s="43" t="s">
        <v>184</v>
      </c>
      <c r="E10" s="43" t="s">
        <v>183</v>
      </c>
      <c r="F10" s="377" t="s">
        <v>187</v>
      </c>
      <c r="G10" s="244">
        <v>186413</v>
      </c>
      <c r="H10" s="244">
        <f aca="true" t="shared" si="0" ref="H10:J11">G10</f>
        <v>186413</v>
      </c>
      <c r="I10" s="244">
        <f t="shared" si="0"/>
        <v>186413</v>
      </c>
      <c r="J10" s="244">
        <f t="shared" si="0"/>
        <v>186413</v>
      </c>
      <c r="K10" s="244">
        <f>J10</f>
        <v>186413</v>
      </c>
      <c r="L10" s="244">
        <v>186413</v>
      </c>
      <c r="M10" s="244">
        <v>186413</v>
      </c>
      <c r="N10" s="244">
        <v>186413</v>
      </c>
      <c r="O10" s="244">
        <v>186413</v>
      </c>
      <c r="P10" s="244">
        <v>186413</v>
      </c>
      <c r="Q10" s="244"/>
      <c r="R10" s="244"/>
      <c r="S10"/>
    </row>
    <row r="11" spans="1:19" ht="18" customHeight="1">
      <c r="A11"/>
      <c r="B11"/>
      <c r="C11"/>
      <c r="D11" s="43" t="s">
        <v>185</v>
      </c>
      <c r="E11" s="43" t="s">
        <v>183</v>
      </c>
      <c r="F11" s="377" t="s">
        <v>188</v>
      </c>
      <c r="G11" s="244">
        <v>295763</v>
      </c>
      <c r="H11" s="244">
        <f t="shared" si="0"/>
        <v>295763</v>
      </c>
      <c r="I11" s="244">
        <f t="shared" si="0"/>
        <v>295763</v>
      </c>
      <c r="J11" s="244">
        <f t="shared" si="0"/>
        <v>295763</v>
      </c>
      <c r="K11" s="244">
        <f>J11</f>
        <v>295763</v>
      </c>
      <c r="L11" s="244">
        <v>295763</v>
      </c>
      <c r="M11" s="244">
        <v>295763</v>
      </c>
      <c r="N11" s="244">
        <v>295763</v>
      </c>
      <c r="O11" s="244">
        <v>295763</v>
      </c>
      <c r="P11" s="244">
        <v>295763</v>
      </c>
      <c r="Q11" s="244"/>
      <c r="R11" s="244"/>
      <c r="S11"/>
    </row>
    <row r="12" spans="1:19" ht="12.75">
      <c r="A12"/>
      <c r="B12"/>
      <c r="C12"/>
      <c r="D12" s="39"/>
      <c r="E12" s="39"/>
      <c r="F12" s="379"/>
      <c r="G12" s="28"/>
      <c r="H12" s="28"/>
      <c r="I12" s="28"/>
      <c r="J12" s="28"/>
      <c r="K12" s="28"/>
      <c r="L12" s="28"/>
      <c r="M12" s="28"/>
      <c r="N12" s="28"/>
      <c r="O12" s="28"/>
      <c r="P12" s="28"/>
      <c r="Q12" s="28"/>
      <c r="R12" s="28"/>
      <c r="S12"/>
    </row>
    <row r="13" spans="1:19" ht="12.75">
      <c r="A13"/>
      <c r="B13"/>
      <c r="C13"/>
      <c r="D13" s="38"/>
      <c r="E13" s="38"/>
      <c r="F13" s="379"/>
      <c r="G13" s="37"/>
      <c r="H13" s="37"/>
      <c r="I13" s="37"/>
      <c r="J13" s="37"/>
      <c r="K13" s="37"/>
      <c r="L13" s="37"/>
      <c r="M13" s="37"/>
      <c r="N13" s="37"/>
      <c r="O13" s="37"/>
      <c r="P13" s="37"/>
      <c r="Q13" s="37"/>
      <c r="R13" s="37"/>
      <c r="S13"/>
    </row>
    <row r="14" spans="1:7" ht="23.25">
      <c r="A14" s="64" t="s">
        <v>125</v>
      </c>
      <c r="F14" s="380"/>
      <c r="G14" s="18"/>
    </row>
    <row r="15" spans="1:19" ht="12.75">
      <c r="A15" s="52" t="s">
        <v>205</v>
      </c>
      <c r="B15"/>
      <c r="C15"/>
      <c r="D15"/>
      <c r="E15"/>
      <c r="F15" s="378"/>
      <c r="G15" s="46"/>
      <c r="H15" s="46"/>
      <c r="I15" s="46"/>
      <c r="J15" s="46"/>
      <c r="K15" s="46"/>
      <c r="L15" s="46"/>
      <c r="M15" s="46"/>
      <c r="N15" s="46"/>
      <c r="O15" s="46"/>
      <c r="P15" s="46"/>
      <c r="Q15" s="46"/>
      <c r="R15" s="46"/>
      <c r="S15"/>
    </row>
    <row r="16" spans="1:19" ht="12.75">
      <c r="A16"/>
      <c r="B16"/>
      <c r="C16"/>
      <c r="D16" s="43" t="s">
        <v>241</v>
      </c>
      <c r="E16" s="209" t="s">
        <v>153</v>
      </c>
      <c r="F16" s="377" t="s">
        <v>243</v>
      </c>
      <c r="G16" s="345">
        <v>-0.275</v>
      </c>
      <c r="H16" s="345" t="e">
        <f>Forecasts!L6</f>
        <v>#VALUE!</v>
      </c>
      <c r="I16" s="345">
        <v>-0.2</v>
      </c>
      <c r="J16" s="345">
        <v>-0.275</v>
      </c>
      <c r="K16" s="345">
        <v>-0.275</v>
      </c>
      <c r="L16" s="345">
        <v>-0.275</v>
      </c>
      <c r="M16" s="345">
        <v>-0.275</v>
      </c>
      <c r="N16" s="345">
        <v>-0.275</v>
      </c>
      <c r="O16" s="345">
        <v>-0.275</v>
      </c>
      <c r="P16" s="345">
        <v>-0.275</v>
      </c>
      <c r="Q16" s="310"/>
      <c r="R16" s="310"/>
      <c r="S16" s="42"/>
    </row>
    <row r="17" spans="4:19" ht="12.75">
      <c r="D17" s="291" t="s">
        <v>216</v>
      </c>
      <c r="E17" s="292" t="s">
        <v>217</v>
      </c>
      <c r="F17" s="379"/>
      <c r="G17" s="290" t="str">
        <f>IF(G16&lt;0,"OK","ERROR")</f>
        <v>OK</v>
      </c>
      <c r="H17" s="290" t="e">
        <f>IF(H16&lt;0,"OK","ERROR")</f>
        <v>#VALUE!</v>
      </c>
      <c r="I17" s="290" t="str">
        <f>IF(I16&lt;0,"OK","ERROR")</f>
        <v>OK</v>
      </c>
      <c r="J17" s="290" t="str">
        <f>IF(J16&lt;0,"OK","ERROR")</f>
        <v>OK</v>
      </c>
      <c r="K17" s="290" t="str">
        <f>IF(K16&lt;0,"OK","ERROR")</f>
        <v>OK</v>
      </c>
      <c r="L17" s="290" t="s">
        <v>268</v>
      </c>
      <c r="M17" s="290" t="s">
        <v>268</v>
      </c>
      <c r="N17" s="290" t="s">
        <v>268</v>
      </c>
      <c r="O17" s="290" t="s">
        <v>268</v>
      </c>
      <c r="P17" s="290" t="s">
        <v>268</v>
      </c>
      <c r="Q17" s="290"/>
      <c r="R17" s="290"/>
      <c r="S17" s="44"/>
    </row>
    <row r="18" spans="4:19" ht="12.75">
      <c r="D18" s="38"/>
      <c r="E18" s="38"/>
      <c r="F18" s="379"/>
      <c r="G18" s="37"/>
      <c r="H18" s="37"/>
      <c r="I18" s="37"/>
      <c r="J18" s="37"/>
      <c r="K18" s="37"/>
      <c r="L18" s="37"/>
      <c r="M18" s="37"/>
      <c r="N18" s="37"/>
      <c r="O18" s="37"/>
      <c r="P18" s="37"/>
      <c r="Q18" s="37"/>
      <c r="R18" s="37"/>
      <c r="S18" s="44"/>
    </row>
    <row r="19" spans="1:19" ht="12.75">
      <c r="A19" s="52" t="s">
        <v>135</v>
      </c>
      <c r="B19"/>
      <c r="C19"/>
      <c r="D19"/>
      <c r="E19"/>
      <c r="F19" s="378"/>
      <c r="G19" s="46"/>
      <c r="H19" s="46"/>
      <c r="I19" s="46"/>
      <c r="J19" s="46"/>
      <c r="K19" s="46"/>
      <c r="L19" s="46"/>
      <c r="M19" s="46"/>
      <c r="N19" s="46"/>
      <c r="O19" s="46"/>
      <c r="P19" s="46"/>
      <c r="Q19" s="46"/>
      <c r="R19" s="46"/>
      <c r="S19"/>
    </row>
    <row r="20" spans="1:19" ht="12.75">
      <c r="A20"/>
      <c r="B20"/>
      <c r="C20"/>
      <c r="D20" s="43" t="s">
        <v>136</v>
      </c>
      <c r="E20" s="43" t="s">
        <v>138</v>
      </c>
      <c r="F20" s="377" t="s">
        <v>145</v>
      </c>
      <c r="G20" s="220">
        <v>141</v>
      </c>
      <c r="H20" s="220">
        <f aca="true" t="shared" si="1" ref="H20:K21">G20</f>
        <v>141</v>
      </c>
      <c r="I20" s="220">
        <f t="shared" si="1"/>
        <v>141</v>
      </c>
      <c r="J20" s="220">
        <f t="shared" si="1"/>
        <v>141</v>
      </c>
      <c r="K20" s="220">
        <f t="shared" si="1"/>
        <v>141</v>
      </c>
      <c r="L20" s="220">
        <v>141</v>
      </c>
      <c r="M20" s="220">
        <v>141</v>
      </c>
      <c r="N20" s="220">
        <v>141</v>
      </c>
      <c r="O20" s="220">
        <v>141</v>
      </c>
      <c r="P20" s="220">
        <v>141</v>
      </c>
      <c r="Q20" s="220"/>
      <c r="R20" s="220"/>
      <c r="S20" s="42"/>
    </row>
    <row r="21" spans="1:19" ht="12.75">
      <c r="A21"/>
      <c r="B21"/>
      <c r="C21"/>
      <c r="D21" s="43" t="s">
        <v>137</v>
      </c>
      <c r="E21" s="43" t="s">
        <v>138</v>
      </c>
      <c r="F21" s="377" t="s">
        <v>146</v>
      </c>
      <c r="G21" s="220">
        <v>40.71</v>
      </c>
      <c r="H21" s="220">
        <f t="shared" si="1"/>
        <v>40.71</v>
      </c>
      <c r="I21" s="220">
        <f t="shared" si="1"/>
        <v>40.71</v>
      </c>
      <c r="J21" s="220">
        <f t="shared" si="1"/>
        <v>40.71</v>
      </c>
      <c r="K21" s="220">
        <f t="shared" si="1"/>
        <v>40.71</v>
      </c>
      <c r="L21" s="220">
        <v>40.71</v>
      </c>
      <c r="M21" s="220">
        <v>40.71</v>
      </c>
      <c r="N21" s="220">
        <v>40.71</v>
      </c>
      <c r="O21" s="220">
        <v>40.71</v>
      </c>
      <c r="P21" s="220">
        <v>40.71</v>
      </c>
      <c r="Q21" s="220"/>
      <c r="R21" s="220"/>
      <c r="S21" s="42"/>
    </row>
    <row r="22" spans="1:19" ht="12">
      <c r="A22"/>
      <c r="B22"/>
      <c r="C22"/>
      <c r="D22"/>
      <c r="E22"/>
      <c r="F22" s="378"/>
      <c r="G22"/>
      <c r="H22"/>
      <c r="I22"/>
      <c r="J22"/>
      <c r="K22"/>
      <c r="L22"/>
      <c r="M22"/>
      <c r="N22"/>
      <c r="O22"/>
      <c r="P22"/>
      <c r="Q22"/>
      <c r="R22"/>
      <c r="S22"/>
    </row>
    <row r="23" spans="4:19" ht="12.75">
      <c r="D23" s="38"/>
      <c r="E23" s="38"/>
      <c r="F23" s="379"/>
      <c r="G23" s="37"/>
      <c r="H23" s="37"/>
      <c r="I23" s="37"/>
      <c r="J23" s="37"/>
      <c r="K23" s="37"/>
      <c r="L23" s="37"/>
      <c r="M23" s="37"/>
      <c r="N23" s="37"/>
      <c r="O23" s="37"/>
      <c r="P23" s="37"/>
      <c r="Q23" s="37"/>
      <c r="R23" s="37"/>
      <c r="S23" s="44"/>
    </row>
    <row r="24" spans="1:19" ht="12.75">
      <c r="A24" s="52" t="s">
        <v>242</v>
      </c>
      <c r="B24"/>
      <c r="C24"/>
      <c r="D24"/>
      <c r="E24"/>
      <c r="F24" s="378"/>
      <c r="G24" s="46"/>
      <c r="H24" s="46"/>
      <c r="I24" s="46"/>
      <c r="J24" s="46"/>
      <c r="K24" s="46"/>
      <c r="L24" s="46"/>
      <c r="M24" s="46"/>
      <c r="N24" s="46"/>
      <c r="O24" s="46"/>
      <c r="P24" s="46"/>
      <c r="Q24" s="46"/>
      <c r="R24" s="46"/>
      <c r="S24"/>
    </row>
    <row r="25" spans="1:19" ht="12.75">
      <c r="A25"/>
      <c r="B25"/>
      <c r="C25"/>
      <c r="D25" s="43" t="s">
        <v>128</v>
      </c>
      <c r="E25" s="221" t="s">
        <v>147</v>
      </c>
      <c r="F25" s="377" t="s">
        <v>244</v>
      </c>
      <c r="G25" s="346">
        <v>-0.1003943756974639</v>
      </c>
      <c r="H25" s="346">
        <v>-0.07748329708654164</v>
      </c>
      <c r="I25" s="346">
        <v>-0.10438902001703462</v>
      </c>
      <c r="J25" s="346">
        <v>-0.09175487856838424</v>
      </c>
      <c r="K25" s="346">
        <v>-0.09964087776920624</v>
      </c>
      <c r="L25" s="346">
        <v>-0.09018553351860989</v>
      </c>
      <c r="M25" s="346">
        <v>-0.1190184356724355</v>
      </c>
      <c r="N25" s="346">
        <v>-0.09268399041242711</v>
      </c>
      <c r="O25" s="346">
        <v>-0.10042636682533787</v>
      </c>
      <c r="P25" s="346">
        <v>-0.09302147664479973</v>
      </c>
      <c r="Q25" s="310"/>
      <c r="R25" s="310"/>
      <c r="S25" s="42"/>
    </row>
    <row r="26" spans="4:19" ht="12.75">
      <c r="D26" s="291" t="s">
        <v>216</v>
      </c>
      <c r="E26" s="292" t="s">
        <v>217</v>
      </c>
      <c r="F26" s="379"/>
      <c r="G26" s="290" t="str">
        <f>IF(G25&lt;0,"OK","ERROR")</f>
        <v>OK</v>
      </c>
      <c r="H26" s="290" t="str">
        <f>IF(H25&lt;0,"OK","ERROR")</f>
        <v>OK</v>
      </c>
      <c r="I26" s="290" t="str">
        <f>IF(I25&lt;0,"OK","ERROR")</f>
        <v>OK</v>
      </c>
      <c r="J26" s="290" t="str">
        <f>IF(J25&lt;0,"OK","ERROR")</f>
        <v>OK</v>
      </c>
      <c r="K26" s="290" t="str">
        <f>IF(K25&lt;0,"OK","ERROR")</f>
        <v>OK</v>
      </c>
      <c r="L26" s="290" t="s">
        <v>268</v>
      </c>
      <c r="M26" s="290" t="s">
        <v>268</v>
      </c>
      <c r="N26" s="290" t="s">
        <v>268</v>
      </c>
      <c r="O26" s="290" t="s">
        <v>268</v>
      </c>
      <c r="P26" s="290" t="s">
        <v>268</v>
      </c>
      <c r="Q26" s="290"/>
      <c r="R26" s="290"/>
      <c r="S26" s="44"/>
    </row>
    <row r="27" spans="4:19" ht="12.75">
      <c r="D27" s="38"/>
      <c r="E27" s="38"/>
      <c r="F27" s="379"/>
      <c r="G27" s="37"/>
      <c r="H27" s="37"/>
      <c r="I27" s="37"/>
      <c r="J27" s="37"/>
      <c r="K27" s="37"/>
      <c r="L27" s="37"/>
      <c r="M27" s="37"/>
      <c r="N27" s="37"/>
      <c r="O27" s="37"/>
      <c r="P27" s="37"/>
      <c r="Q27" s="37"/>
      <c r="R27" s="37"/>
      <c r="S27" s="44"/>
    </row>
    <row r="28" spans="1:19" ht="12.75">
      <c r="A28" s="52" t="s">
        <v>179</v>
      </c>
      <c r="B28"/>
      <c r="C28"/>
      <c r="D28"/>
      <c r="E28"/>
      <c r="F28" s="378"/>
      <c r="G28" s="46"/>
      <c r="H28" s="46"/>
      <c r="I28" s="46"/>
      <c r="J28" s="46"/>
      <c r="K28" s="46"/>
      <c r="L28" s="46"/>
      <c r="M28" s="46"/>
      <c r="N28" s="46"/>
      <c r="O28" s="46"/>
      <c r="P28" s="46"/>
      <c r="Q28" s="46"/>
      <c r="R28" s="46"/>
      <c r="S28"/>
    </row>
    <row r="29" spans="1:19" ht="12.75">
      <c r="A29"/>
      <c r="B29"/>
      <c r="C29"/>
      <c r="D29" s="43" t="s">
        <v>127</v>
      </c>
      <c r="E29" s="43" t="s">
        <v>129</v>
      </c>
      <c r="F29" s="377" t="s">
        <v>148</v>
      </c>
      <c r="G29" s="347">
        <v>5</v>
      </c>
      <c r="H29" s="347"/>
      <c r="I29" s="347">
        <v>5</v>
      </c>
      <c r="J29" s="347">
        <v>5</v>
      </c>
      <c r="K29" s="347">
        <v>5</v>
      </c>
      <c r="L29" s="347">
        <v>5</v>
      </c>
      <c r="M29" s="347">
        <v>5</v>
      </c>
      <c r="N29" s="347">
        <v>5</v>
      </c>
      <c r="O29" s="347">
        <v>5</v>
      </c>
      <c r="P29" s="347">
        <v>5</v>
      </c>
      <c r="Q29" s="45"/>
      <c r="R29" s="45"/>
      <c r="S29" s="42"/>
    </row>
    <row r="30" spans="1:19" ht="12.75">
      <c r="A30"/>
      <c r="B30"/>
      <c r="C30"/>
      <c r="D30" s="43" t="s">
        <v>127</v>
      </c>
      <c r="E30" s="43" t="s">
        <v>154</v>
      </c>
      <c r="F30" s="377" t="s">
        <v>149</v>
      </c>
      <c r="G30" s="345">
        <v>0.093</v>
      </c>
      <c r="H30" s="345"/>
      <c r="I30" s="345">
        <v>0.093</v>
      </c>
      <c r="J30" s="345">
        <v>0.1</v>
      </c>
      <c r="K30" s="345">
        <v>0.085</v>
      </c>
      <c r="L30" s="345">
        <v>0.093</v>
      </c>
      <c r="M30" s="345">
        <v>0.093</v>
      </c>
      <c r="N30" s="345">
        <v>0.093</v>
      </c>
      <c r="O30" s="345">
        <v>0.093</v>
      </c>
      <c r="P30" s="345">
        <v>0.093</v>
      </c>
      <c r="Q30" s="310"/>
      <c r="R30" s="310"/>
      <c r="S30" s="42"/>
    </row>
    <row r="31" spans="1:19" ht="12.75">
      <c r="A31"/>
      <c r="B31"/>
      <c r="C31"/>
      <c r="D31" s="43" t="s">
        <v>131</v>
      </c>
      <c r="E31" s="43" t="s">
        <v>132</v>
      </c>
      <c r="F31" s="377" t="s">
        <v>150</v>
      </c>
      <c r="G31" s="345">
        <v>0.05</v>
      </c>
      <c r="H31" s="345"/>
      <c r="I31" s="345">
        <v>0.05</v>
      </c>
      <c r="J31" s="345">
        <v>0.05</v>
      </c>
      <c r="K31" s="345">
        <v>0.05</v>
      </c>
      <c r="L31" s="345">
        <v>0.05</v>
      </c>
      <c r="M31" s="345">
        <v>0.05</v>
      </c>
      <c r="N31" s="345">
        <v>0.05</v>
      </c>
      <c r="O31" s="345">
        <v>0.05</v>
      </c>
      <c r="P31" s="345">
        <v>0.05</v>
      </c>
      <c r="Q31" s="30"/>
      <c r="R31" s="30"/>
      <c r="S31" s="42"/>
    </row>
    <row r="32" spans="1:19" ht="12.75">
      <c r="A32"/>
      <c r="B32"/>
      <c r="C32"/>
      <c r="D32" s="43" t="s">
        <v>130</v>
      </c>
      <c r="E32" s="43" t="s">
        <v>32</v>
      </c>
      <c r="F32" s="377" t="s">
        <v>151</v>
      </c>
      <c r="G32" s="345">
        <v>0.85</v>
      </c>
      <c r="H32" s="345"/>
      <c r="I32" s="345">
        <v>0.85</v>
      </c>
      <c r="J32" s="345">
        <v>0.85</v>
      </c>
      <c r="K32" s="345">
        <v>0.85</v>
      </c>
      <c r="L32" s="345">
        <v>0.85</v>
      </c>
      <c r="M32" s="345">
        <v>0.85</v>
      </c>
      <c r="N32" s="345">
        <v>0.85</v>
      </c>
      <c r="O32" s="345">
        <v>0.85</v>
      </c>
      <c r="P32" s="345">
        <v>0.85</v>
      </c>
      <c r="Q32" s="30"/>
      <c r="R32" s="30"/>
      <c r="S32" s="42"/>
    </row>
    <row r="33" spans="1:19" ht="12.75">
      <c r="A33"/>
      <c r="B33"/>
      <c r="C33"/>
      <c r="D33" s="43" t="s">
        <v>133</v>
      </c>
      <c r="E33" s="43" t="s">
        <v>247</v>
      </c>
      <c r="F33" s="377" t="s">
        <v>252</v>
      </c>
      <c r="G33" s="347">
        <v>-0.2</v>
      </c>
      <c r="H33" s="347"/>
      <c r="I33" s="347">
        <v>-0.3</v>
      </c>
      <c r="J33" s="347">
        <v>-0.2</v>
      </c>
      <c r="K33" s="347">
        <v>-0.2</v>
      </c>
      <c r="L33" s="347">
        <v>-0.2</v>
      </c>
      <c r="M33" s="347">
        <v>-0.2</v>
      </c>
      <c r="N33" s="347">
        <v>-0.2</v>
      </c>
      <c r="O33" s="347">
        <v>-0.2</v>
      </c>
      <c r="P33" s="347">
        <v>-0.2</v>
      </c>
      <c r="Q33" s="311"/>
      <c r="R33" s="311"/>
      <c r="S33" s="42"/>
    </row>
    <row r="34" spans="4:19" ht="12.75">
      <c r="D34" s="291" t="s">
        <v>216</v>
      </c>
      <c r="E34" s="292" t="s">
        <v>217</v>
      </c>
      <c r="F34" s="379"/>
      <c r="G34" s="290" t="str">
        <f>IF(G33&lt;0,"OK","ERROR")</f>
        <v>OK</v>
      </c>
      <c r="H34" s="290" t="str">
        <f>IF(H33&lt;0,"OK","ERROR")</f>
        <v>ERROR</v>
      </c>
      <c r="I34" s="290" t="str">
        <f>IF(I33&lt;0,"OK","ERROR")</f>
        <v>OK</v>
      </c>
      <c r="J34" s="290" t="str">
        <f>IF(J33&lt;0,"OK","ERROR")</f>
        <v>OK</v>
      </c>
      <c r="K34" s="290" t="str">
        <f>IF(K33&lt;0,"OK","ERROR")</f>
        <v>OK</v>
      </c>
      <c r="L34" s="290" t="s">
        <v>268</v>
      </c>
      <c r="M34" s="290" t="s">
        <v>268</v>
      </c>
      <c r="N34" s="290" t="s">
        <v>268</v>
      </c>
      <c r="O34" s="290" t="s">
        <v>268</v>
      </c>
      <c r="P34" s="290" t="s">
        <v>268</v>
      </c>
      <c r="Q34" s="290"/>
      <c r="R34" s="290"/>
      <c r="S34" s="44"/>
    </row>
    <row r="35" spans="1:19" ht="12">
      <c r="A35"/>
      <c r="B35"/>
      <c r="C35"/>
      <c r="D35"/>
      <c r="E35"/>
      <c r="F35" s="378"/>
      <c r="G35"/>
      <c r="H35"/>
      <c r="I35"/>
      <c r="J35"/>
      <c r="K35"/>
      <c r="L35"/>
      <c r="M35"/>
      <c r="N35"/>
      <c r="O35"/>
      <c r="P35"/>
      <c r="Q35"/>
      <c r="R35"/>
      <c r="S35"/>
    </row>
    <row r="36" spans="1:19" ht="12.75">
      <c r="A36" s="52" t="s">
        <v>214</v>
      </c>
      <c r="B36"/>
      <c r="C36"/>
      <c r="D36"/>
      <c r="E36"/>
      <c r="F36" s="378"/>
      <c r="G36" s="46"/>
      <c r="H36" s="46"/>
      <c r="I36" s="46"/>
      <c r="J36" s="46"/>
      <c r="K36" s="46"/>
      <c r="L36" s="46"/>
      <c r="M36" s="46"/>
      <c r="N36" s="46"/>
      <c r="O36" s="46"/>
      <c r="P36" s="46"/>
      <c r="Q36" s="46"/>
      <c r="R36" s="46"/>
      <c r="S36"/>
    </row>
    <row r="37" spans="1:19" ht="15" customHeight="1">
      <c r="A37"/>
      <c r="B37"/>
      <c r="C37"/>
      <c r="D37" s="43" t="s">
        <v>227</v>
      </c>
      <c r="E37" s="43" t="s">
        <v>183</v>
      </c>
      <c r="F37" s="377" t="s">
        <v>230</v>
      </c>
      <c r="G37" s="348">
        <v>12314.305075514065</v>
      </c>
      <c r="H37" s="348"/>
      <c r="I37" s="348">
        <v>13220.510252237476</v>
      </c>
      <c r="J37" s="348">
        <v>11514.53329237641</v>
      </c>
      <c r="K37" s="348">
        <v>12314.305075514065</v>
      </c>
      <c r="L37" s="348">
        <v>11494.333099135456</v>
      </c>
      <c r="M37" s="348">
        <v>25733.906314890504</v>
      </c>
      <c r="N37" s="348">
        <v>11494.333099135456</v>
      </c>
      <c r="O37" s="348">
        <v>12314.305075514065</v>
      </c>
      <c r="P37" s="348">
        <v>11514.53329237641</v>
      </c>
      <c r="Q37" s="244"/>
      <c r="R37" s="244"/>
      <c r="S37" s="42"/>
    </row>
    <row r="38" spans="1:19" ht="15" customHeight="1">
      <c r="A38"/>
      <c r="B38"/>
      <c r="C38"/>
      <c r="D38" s="43" t="s">
        <v>229</v>
      </c>
      <c r="E38" s="43" t="s">
        <v>183</v>
      </c>
      <c r="F38" s="377" t="s">
        <v>231</v>
      </c>
      <c r="G38" s="348">
        <v>11494.333099135456</v>
      </c>
      <c r="H38" s="348"/>
      <c r="I38" s="348">
        <v>12261.81229731614</v>
      </c>
      <c r="J38" s="348">
        <v>11481.28066657976</v>
      </c>
      <c r="K38" s="348">
        <v>11494.333099135456</v>
      </c>
      <c r="L38" s="348">
        <v>10801.28066657976</v>
      </c>
      <c r="M38" s="348">
        <v>24974.85388233481</v>
      </c>
      <c r="N38" s="348">
        <v>11481.28066657976</v>
      </c>
      <c r="O38" s="348">
        <v>11494.333099135456</v>
      </c>
      <c r="P38" s="348">
        <v>11481.28066657976</v>
      </c>
      <c r="Q38" s="312"/>
      <c r="R38" s="312"/>
      <c r="S38" s="42"/>
    </row>
    <row r="39" spans="4:19" ht="12.75">
      <c r="D39" s="288"/>
      <c r="E39" s="288"/>
      <c r="F39" s="379"/>
      <c r="G39" s="26"/>
      <c r="H39" s="26"/>
      <c r="I39" s="26"/>
      <c r="J39" s="26"/>
      <c r="K39" s="26"/>
      <c r="L39" s="26"/>
      <c r="M39" s="26"/>
      <c r="N39" s="26"/>
      <c r="O39" s="26"/>
      <c r="P39" s="26"/>
      <c r="Q39" s="26"/>
      <c r="R39" s="26"/>
      <c r="S39" s="44"/>
    </row>
    <row r="40" spans="1:19" ht="12.75">
      <c r="A40" s="52" t="s">
        <v>178</v>
      </c>
      <c r="B40"/>
      <c r="C40"/>
      <c r="D40"/>
      <c r="E40"/>
      <c r="F40" s="378"/>
      <c r="G40" s="46"/>
      <c r="H40" s="46"/>
      <c r="I40" s="46"/>
      <c r="J40" s="46"/>
      <c r="K40" s="46"/>
      <c r="L40" s="46"/>
      <c r="M40" s="46"/>
      <c r="N40" s="46"/>
      <c r="O40" s="46"/>
      <c r="P40" s="46"/>
      <c r="Q40" s="46"/>
      <c r="R40" s="46"/>
      <c r="S40"/>
    </row>
    <row r="41" spans="1:19" ht="12.75">
      <c r="A41"/>
      <c r="B41"/>
      <c r="C41"/>
      <c r="D41" s="43" t="s">
        <v>233</v>
      </c>
      <c r="E41" s="43" t="s">
        <v>234</v>
      </c>
      <c r="F41" s="377" t="s">
        <v>235</v>
      </c>
      <c r="G41" s="345">
        <v>0.02</v>
      </c>
      <c r="H41" s="345"/>
      <c r="I41" s="345">
        <v>0</v>
      </c>
      <c r="J41" s="345">
        <v>0.02</v>
      </c>
      <c r="K41" s="345">
        <v>0.02</v>
      </c>
      <c r="L41" s="345">
        <v>0.02</v>
      </c>
      <c r="M41" s="345">
        <v>0.02</v>
      </c>
      <c r="N41" s="345">
        <v>0.02</v>
      </c>
      <c r="O41" s="345">
        <v>0.02</v>
      </c>
      <c r="P41" s="345">
        <v>0.02</v>
      </c>
      <c r="Q41" s="310"/>
      <c r="R41" s="310"/>
      <c r="S41" s="42"/>
    </row>
    <row r="42" spans="1:19" ht="12.75">
      <c r="A42"/>
      <c r="B42"/>
      <c r="C42"/>
      <c r="D42" s="291" t="s">
        <v>216</v>
      </c>
      <c r="E42" s="292" t="s">
        <v>238</v>
      </c>
      <c r="F42" s="379"/>
      <c r="G42" s="290" t="str">
        <f>IF(G41&lt;0,"ERROR","OK")</f>
        <v>OK</v>
      </c>
      <c r="H42" s="290" t="str">
        <f>IF(H41&lt;0,"ERROR","OK")</f>
        <v>OK</v>
      </c>
      <c r="I42" s="290" t="str">
        <f>IF(I41&lt;0,"ERROR","OK")</f>
        <v>OK</v>
      </c>
      <c r="J42" s="290" t="str">
        <f>IF(J41&lt;0,"ERROR","OK")</f>
        <v>OK</v>
      </c>
      <c r="K42" s="290" t="str">
        <f>IF(K41&lt;0,"ERROR","OK")</f>
        <v>OK</v>
      </c>
      <c r="L42" s="290" t="s">
        <v>268</v>
      </c>
      <c r="M42" s="290" t="s">
        <v>268</v>
      </c>
      <c r="N42" s="290" t="s">
        <v>268</v>
      </c>
      <c r="O42" s="290" t="s">
        <v>268</v>
      </c>
      <c r="P42" s="290" t="s">
        <v>268</v>
      </c>
      <c r="Q42" s="290"/>
      <c r="R42" s="290"/>
      <c r="S42"/>
    </row>
    <row r="43" spans="1:19" ht="12">
      <c r="A43"/>
      <c r="B43"/>
      <c r="C43"/>
      <c r="D43"/>
      <c r="E43"/>
      <c r="F43" s="378"/>
      <c r="G43"/>
      <c r="H43"/>
      <c r="I43"/>
      <c r="J43"/>
      <c r="K43"/>
      <c r="L43"/>
      <c r="M43"/>
      <c r="N43"/>
      <c r="O43"/>
      <c r="P43"/>
      <c r="Q43"/>
      <c r="R43"/>
      <c r="S43"/>
    </row>
    <row r="44" spans="1:7" ht="12.75">
      <c r="A44" s="52" t="s">
        <v>206</v>
      </c>
      <c r="F44" s="380"/>
      <c r="G44" s="18"/>
    </row>
    <row r="45" spans="1:19" ht="12.75">
      <c r="A45"/>
      <c r="B45"/>
      <c r="C45"/>
      <c r="D45" s="43" t="s">
        <v>265</v>
      </c>
      <c r="E45" s="209" t="s">
        <v>153</v>
      </c>
      <c r="F45" s="377" t="s">
        <v>266</v>
      </c>
      <c r="G45" s="345">
        <v>-0.075</v>
      </c>
      <c r="H45" s="345"/>
      <c r="I45" s="345">
        <v>-0.05</v>
      </c>
      <c r="J45" s="345">
        <v>-0.075</v>
      </c>
      <c r="K45" s="345">
        <f>J45</f>
        <v>-0.075</v>
      </c>
      <c r="L45" s="345">
        <v>-0.075</v>
      </c>
      <c r="M45" s="345">
        <v>-0.075</v>
      </c>
      <c r="N45" s="345">
        <v>-0.075</v>
      </c>
      <c r="O45" s="345">
        <v>-0.075</v>
      </c>
      <c r="P45" s="345">
        <v>-0.075</v>
      </c>
      <c r="Q45" s="310"/>
      <c r="R45" s="310"/>
      <c r="S45" s="42"/>
    </row>
    <row r="46" spans="4:19" ht="12.75">
      <c r="D46" s="291" t="s">
        <v>216</v>
      </c>
      <c r="E46" s="292" t="s">
        <v>217</v>
      </c>
      <c r="F46" s="344"/>
      <c r="G46" s="290" t="str">
        <f>IF(G45&lt;0,"OK","ERROR")</f>
        <v>OK</v>
      </c>
      <c r="H46" s="290" t="str">
        <f>IF(H45&lt;0,"OK","ERROR")</f>
        <v>ERROR</v>
      </c>
      <c r="I46" s="290" t="str">
        <f>IF(I45&lt;0,"OK","ERROR")</f>
        <v>OK</v>
      </c>
      <c r="J46" s="290" t="str">
        <f>IF(J45&lt;0,"OK","ERROR")</f>
        <v>OK</v>
      </c>
      <c r="K46" s="290" t="str">
        <f>IF(K45&lt;0,"OK","ERROR")</f>
        <v>OK</v>
      </c>
      <c r="L46" s="290" t="s">
        <v>268</v>
      </c>
      <c r="M46" s="290" t="s">
        <v>268</v>
      </c>
      <c r="N46" s="290" t="s">
        <v>268</v>
      </c>
      <c r="O46" s="290" t="s">
        <v>268</v>
      </c>
      <c r="P46" s="290" t="s">
        <v>268</v>
      </c>
      <c r="Q46" s="290"/>
      <c r="R46" s="290"/>
      <c r="S46" s="44"/>
    </row>
    <row r="47" ht="12">
      <c r="G47" s="18"/>
    </row>
    <row r="48" ht="12">
      <c r="G48" s="18"/>
    </row>
    <row r="49" spans="7:10" ht="12">
      <c r="G49" s="18"/>
      <c r="J49" s="23"/>
    </row>
    <row r="50" ht="12">
      <c r="G50" s="18"/>
    </row>
    <row r="51" ht="12">
      <c r="G51" s="18"/>
    </row>
    <row r="52" ht="12">
      <c r="G52" s="18"/>
    </row>
    <row r="53" ht="12">
      <c r="G53" s="18"/>
    </row>
    <row r="54" ht="12">
      <c r="G54" s="18"/>
    </row>
    <row r="55" ht="12">
      <c r="G55" s="18"/>
    </row>
    <row r="56" ht="12">
      <c r="G56" s="18"/>
    </row>
    <row r="57" ht="12">
      <c r="G57" s="18"/>
    </row>
    <row r="58" ht="12">
      <c r="G58" s="18"/>
    </row>
    <row r="59" ht="12">
      <c r="G59" s="18"/>
    </row>
    <row r="60" ht="12">
      <c r="G60" s="18"/>
    </row>
    <row r="61" ht="12">
      <c r="G61" s="18"/>
    </row>
    <row r="62" ht="12">
      <c r="G62" s="18"/>
    </row>
    <row r="63" ht="12">
      <c r="G63" s="18"/>
    </row>
    <row r="64" ht="12">
      <c r="G64" s="18"/>
    </row>
    <row r="65" ht="12">
      <c r="G65" s="18"/>
    </row>
    <row r="66" ht="12">
      <c r="G66" s="18"/>
    </row>
    <row r="67" ht="12">
      <c r="G67" s="18"/>
    </row>
    <row r="68" ht="12">
      <c r="G68" s="18"/>
    </row>
    <row r="69" ht="12">
      <c r="G69" s="18"/>
    </row>
    <row r="70" ht="12">
      <c r="G70" s="18"/>
    </row>
    <row r="71" ht="12">
      <c r="G71" s="18"/>
    </row>
    <row r="72" ht="12">
      <c r="G72" s="18"/>
    </row>
    <row r="73" ht="12">
      <c r="G73" s="18"/>
    </row>
    <row r="74" ht="12">
      <c r="G74" s="18"/>
    </row>
    <row r="75" ht="12">
      <c r="G75" s="18"/>
    </row>
    <row r="76" ht="12">
      <c r="G76" s="18"/>
    </row>
    <row r="77" ht="12">
      <c r="G77" s="18"/>
    </row>
    <row r="78" ht="12">
      <c r="G78" s="18"/>
    </row>
    <row r="79" ht="12">
      <c r="G79" s="18"/>
    </row>
    <row r="80" ht="12">
      <c r="G80" s="18"/>
    </row>
    <row r="81" ht="12">
      <c r="G81" s="18"/>
    </row>
    <row r="82" ht="12">
      <c r="G82" s="18"/>
    </row>
    <row r="83" ht="12">
      <c r="G83" s="18"/>
    </row>
    <row r="84" ht="12">
      <c r="G84" s="18"/>
    </row>
    <row r="85" ht="12">
      <c r="G85" s="18"/>
    </row>
    <row r="86" ht="12">
      <c r="G86" s="18"/>
    </row>
    <row r="87" ht="12">
      <c r="G87" s="18"/>
    </row>
    <row r="88" ht="12">
      <c r="G88" s="18"/>
    </row>
    <row r="89" ht="12">
      <c r="G89" s="18"/>
    </row>
    <row r="90" ht="12">
      <c r="G90" s="18"/>
    </row>
    <row r="91" ht="12">
      <c r="G91" s="18"/>
    </row>
    <row r="92" ht="12">
      <c r="G92" s="18"/>
    </row>
    <row r="93" ht="12">
      <c r="G93" s="18"/>
    </row>
    <row r="94" ht="12">
      <c r="G94" s="18"/>
    </row>
    <row r="95" ht="12">
      <c r="G95" s="18"/>
    </row>
    <row r="96" ht="12">
      <c r="G96" s="18"/>
    </row>
    <row r="97" ht="12">
      <c r="G97" s="18"/>
    </row>
    <row r="98" ht="12">
      <c r="G98" s="18"/>
    </row>
    <row r="99" ht="12">
      <c r="G99" s="18"/>
    </row>
    <row r="100" ht="12">
      <c r="G100" s="18"/>
    </row>
  </sheetData>
  <sheetProtection/>
  <printOptions/>
  <pageMargins left="0.7086614173228347" right="0.7086614173228347" top="0.5118110236220472" bottom="0.5118110236220472" header="0.5118110236220472" footer="0.35433070866141736"/>
  <pageSetup fitToHeight="1" fitToWidth="1" horizontalDpi="600" verticalDpi="600" orientation="landscape" paperSize="9" scale="65" r:id="rId1"/>
  <headerFooter alignWithMargins="0">
    <oddFooter>&amp;L&amp;A :page&amp;P&amp;COfcom Confidential&amp;R&amp;D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57"/>
  <sheetViews>
    <sheetView showGridLines="0" defaultGridColor="0" zoomScale="85" zoomScaleNormal="85" zoomScalePageLayoutView="0" colorId="22" workbookViewId="0" topLeftCell="A4">
      <selection activeCell="C11" sqref="C11"/>
    </sheetView>
  </sheetViews>
  <sheetFormatPr defaultColWidth="16.7109375" defaultRowHeight="12"/>
  <cols>
    <col min="1" max="1" width="1.7109375" style="19" customWidth="1"/>
    <col min="2" max="2" width="2.28125" style="19" customWidth="1"/>
    <col min="3" max="3" width="2.57421875" style="19" customWidth="1"/>
    <col min="4" max="4" width="25.8515625" style="19" customWidth="1"/>
    <col min="5" max="5" width="3.00390625" style="19" customWidth="1"/>
    <col min="6" max="6" width="4.140625" style="19" customWidth="1"/>
    <col min="7" max="8" width="16.7109375" style="19" customWidth="1"/>
    <col min="9" max="9" width="7.00390625" style="25" customWidth="1"/>
    <col min="10" max="10" width="16.7109375" style="388" customWidth="1"/>
    <col min="11" max="11" width="12.7109375" style="56" customWidth="1"/>
    <col min="12" max="12" width="16.7109375" style="71" customWidth="1"/>
    <col min="13" max="15" width="16.7109375" style="25" customWidth="1"/>
    <col min="16" max="16384" width="16.7109375" style="19" customWidth="1"/>
  </cols>
  <sheetData>
    <row r="1" spans="1:15" s="59" customFormat="1" ht="16.5" customHeight="1" thickBot="1">
      <c r="A1" s="57"/>
      <c r="B1" s="389" t="s">
        <v>27</v>
      </c>
      <c r="C1" s="57"/>
      <c r="D1" s="57"/>
      <c r="E1" s="57"/>
      <c r="F1" s="57"/>
      <c r="G1" s="57"/>
      <c r="H1" s="57"/>
      <c r="I1" s="57"/>
      <c r="J1" s="381"/>
      <c r="K1" s="58"/>
      <c r="L1" s="57"/>
      <c r="M1" s="57"/>
      <c r="N1" s="57"/>
      <c r="O1" s="57"/>
    </row>
    <row r="2" spans="1:15" s="18" customFormat="1" ht="16.5" customHeight="1" thickBot="1" thickTop="1">
      <c r="A2" s="52" t="s">
        <v>28</v>
      </c>
      <c r="B2"/>
      <c r="C2"/>
      <c r="D2"/>
      <c r="E2"/>
      <c r="F2"/>
      <c r="G2"/>
      <c r="H2" s="42"/>
      <c r="I2" s="33"/>
      <c r="J2" s="382"/>
      <c r="K2" s="33"/>
      <c r="L2" s="65"/>
      <c r="M2" s="33"/>
      <c r="N2" s="33"/>
      <c r="O2" s="50"/>
    </row>
    <row r="3" spans="1:15" s="18" customFormat="1" ht="16.5" customHeight="1" thickBot="1" thickTop="1">
      <c r="A3"/>
      <c r="B3"/>
      <c r="C3"/>
      <c r="D3" s="29" t="s">
        <v>17</v>
      </c>
      <c r="E3"/>
      <c r="F3"/>
      <c r="G3" s="54" t="s">
        <v>1</v>
      </c>
      <c r="H3" s="35" t="str">
        <f>HLOOKUP($D$3,Scenarios!$G$2:$R$3,2,FALSE)</f>
        <v>Base case</v>
      </c>
      <c r="I3" s="37"/>
      <c r="J3" s="383"/>
      <c r="K3" s="37"/>
      <c r="L3" s="66"/>
      <c r="M3" s="37"/>
      <c r="N3" s="37"/>
      <c r="O3" s="44"/>
    </row>
    <row r="4" spans="8:15" s="60" customFormat="1" ht="16.5" customHeight="1" thickBot="1" thickTop="1">
      <c r="H4" s="61"/>
      <c r="I4" s="62"/>
      <c r="J4" s="384"/>
      <c r="K4" s="63"/>
      <c r="L4" s="67"/>
      <c r="M4" s="62"/>
      <c r="N4" s="62"/>
      <c r="O4" s="61"/>
    </row>
    <row r="5" spans="1:15" s="18" customFormat="1" ht="16.5" customHeight="1">
      <c r="A5" s="262" t="s">
        <v>353</v>
      </c>
      <c r="B5"/>
      <c r="C5"/>
      <c r="D5"/>
      <c r="E5"/>
      <c r="F5"/>
      <c r="G5"/>
      <c r="H5" s="47"/>
      <c r="J5" s="385"/>
      <c r="K5" s="44"/>
      <c r="L5" s="68"/>
      <c r="O5" s="44"/>
    </row>
    <row r="6" spans="1:15" s="18" customFormat="1" ht="16.5" customHeight="1">
      <c r="A6"/>
      <c r="B6"/>
      <c r="C6"/>
      <c r="D6" s="34" t="s">
        <v>223</v>
      </c>
      <c r="E6" s="38"/>
      <c r="F6" s="38"/>
      <c r="G6" s="38"/>
      <c r="H6" s="40"/>
      <c r="I6" s="37"/>
      <c r="J6" s="383"/>
      <c r="K6" s="55"/>
      <c r="L6" s="350" t="s">
        <v>3</v>
      </c>
      <c r="M6" s="37"/>
      <c r="N6" s="37"/>
      <c r="O6" s="44"/>
    </row>
    <row r="7" spans="1:15" s="18" customFormat="1" ht="16.5" customHeight="1">
      <c r="A7"/>
      <c r="B7"/>
      <c r="C7"/>
      <c r="D7" s="38"/>
      <c r="E7" s="38"/>
      <c r="F7" s="38"/>
      <c r="G7" s="31" t="s">
        <v>225</v>
      </c>
      <c r="H7" s="31" t="s">
        <v>32</v>
      </c>
      <c r="I7" s="37"/>
      <c r="J7" s="386" t="s">
        <v>354</v>
      </c>
      <c r="K7" s="223" t="str">
        <f>VLOOKUP(J7,Scenarios!$F$6:$R$45,MATCH($D$3,Scenario_choice,0)+1,FALSE)</f>
        <v>Removed</v>
      </c>
      <c r="L7" s="335" t="s">
        <v>340</v>
      </c>
      <c r="M7" s="37"/>
      <c r="N7" s="37"/>
      <c r="O7" s="44"/>
    </row>
    <row r="8" spans="1:15" s="18" customFormat="1" ht="16.5" customHeight="1">
      <c r="A8" s="41"/>
      <c r="B8" s="41"/>
      <c r="C8" s="41"/>
      <c r="D8" s="27"/>
      <c r="E8" s="27"/>
      <c r="F8" s="27"/>
      <c r="G8" s="27"/>
      <c r="H8" s="27"/>
      <c r="I8" s="27"/>
      <c r="J8" s="385"/>
      <c r="K8" s="55"/>
      <c r="L8" s="70"/>
      <c r="M8" s="27"/>
      <c r="N8" s="27"/>
      <c r="O8" s="27"/>
    </row>
    <row r="9" spans="1:12" s="18" customFormat="1" ht="16.5" customHeight="1">
      <c r="A9" s="52" t="s">
        <v>402</v>
      </c>
      <c r="B9"/>
      <c r="C9"/>
      <c r="D9"/>
      <c r="E9"/>
      <c r="F9"/>
      <c r="G9"/>
      <c r="H9"/>
      <c r="J9" s="387"/>
      <c r="K9" s="55"/>
      <c r="L9" s="351" t="s">
        <v>341</v>
      </c>
    </row>
    <row r="10" spans="1:14" s="18" customFormat="1" ht="16.5" customHeight="1">
      <c r="A10"/>
      <c r="B10"/>
      <c r="C10"/>
      <c r="D10" s="38" t="s">
        <v>117</v>
      </c>
      <c r="E10" s="38"/>
      <c r="F10" s="38"/>
      <c r="G10" s="38"/>
      <c r="H10" s="40"/>
      <c r="I10" s="37"/>
      <c r="J10" s="387"/>
      <c r="K10" s="37"/>
      <c r="L10" s="66"/>
      <c r="M10" s="37"/>
      <c r="N10" s="37"/>
    </row>
    <row r="11" spans="1:14" s="18" customFormat="1" ht="16.5" customHeight="1">
      <c r="A11"/>
      <c r="B11"/>
      <c r="C11"/>
      <c r="D11" s="38"/>
      <c r="E11" s="38"/>
      <c r="F11" s="38"/>
      <c r="G11" s="31" t="s">
        <v>183</v>
      </c>
      <c r="H11" s="36"/>
      <c r="I11" s="37"/>
      <c r="J11" s="386" t="s">
        <v>186</v>
      </c>
      <c r="K11" s="245">
        <f>VLOOKUP(J11,Scenarios!$F$6:$R$45,MATCH($D$3,Scenario_choice,0)+1,FALSE)</f>
        <v>2145752</v>
      </c>
      <c r="L11" s="72"/>
      <c r="M11" s="37"/>
      <c r="N11" s="37"/>
    </row>
    <row r="12" spans="1:14" s="18" customFormat="1" ht="16.5" customHeight="1">
      <c r="A12"/>
      <c r="B12"/>
      <c r="C12"/>
      <c r="D12" s="38" t="s">
        <v>184</v>
      </c>
      <c r="E12" s="38"/>
      <c r="F12" s="38"/>
      <c r="G12" s="38"/>
      <c r="H12" s="40"/>
      <c r="I12" s="37"/>
      <c r="J12" s="387"/>
      <c r="K12" s="37"/>
      <c r="L12" s="243"/>
      <c r="M12" s="37"/>
      <c r="N12" s="37"/>
    </row>
    <row r="13" spans="1:14" s="18" customFormat="1" ht="16.5" customHeight="1">
      <c r="A13"/>
      <c r="B13"/>
      <c r="C13"/>
      <c r="D13" s="38"/>
      <c r="E13" s="38"/>
      <c r="F13" s="38"/>
      <c r="G13" s="31" t="s">
        <v>183</v>
      </c>
      <c r="H13" s="36"/>
      <c r="I13" s="37"/>
      <c r="J13" s="386" t="s">
        <v>187</v>
      </c>
      <c r="K13" s="245">
        <f>VLOOKUP(J13,Scenarios!$F$6:$R$45,MATCH($D$3,Scenario_choice,0)+1,FALSE)</f>
        <v>186413</v>
      </c>
      <c r="L13" s="72"/>
      <c r="M13" s="37"/>
      <c r="N13" s="37"/>
    </row>
    <row r="14" spans="1:14" s="18" customFormat="1" ht="16.5" customHeight="1">
      <c r="A14"/>
      <c r="B14"/>
      <c r="C14"/>
      <c r="D14" s="38" t="s">
        <v>189</v>
      </c>
      <c r="E14" s="38"/>
      <c r="F14" s="38"/>
      <c r="G14" s="38"/>
      <c r="H14" s="40"/>
      <c r="I14" s="37"/>
      <c r="J14" s="387"/>
      <c r="K14" s="37"/>
      <c r="L14" s="243"/>
      <c r="M14" s="37"/>
      <c r="N14" s="37"/>
    </row>
    <row r="15" spans="1:14" s="18" customFormat="1" ht="16.5" customHeight="1">
      <c r="A15"/>
      <c r="B15"/>
      <c r="C15"/>
      <c r="D15" s="38"/>
      <c r="E15" s="38"/>
      <c r="F15" s="38"/>
      <c r="G15" s="31" t="s">
        <v>183</v>
      </c>
      <c r="H15" s="36"/>
      <c r="I15" s="37"/>
      <c r="J15" s="386" t="s">
        <v>188</v>
      </c>
      <c r="K15" s="245">
        <f>VLOOKUP(J15,Scenarios!$F$6:$R$45,MATCH($D$3,Scenario_choice,0)+1,FALSE)</f>
        <v>295763</v>
      </c>
      <c r="L15" s="72"/>
      <c r="M15" s="37"/>
      <c r="N15" s="37"/>
    </row>
    <row r="16" spans="1:14" s="18" customFormat="1" ht="16.5" customHeight="1">
      <c r="A16"/>
      <c r="B16"/>
      <c r="C16"/>
      <c r="D16" s="38"/>
      <c r="E16" s="38"/>
      <c r="F16" s="38"/>
      <c r="G16" s="32"/>
      <c r="H16" s="40"/>
      <c r="I16" s="37"/>
      <c r="J16" s="387"/>
      <c r="K16" s="297"/>
      <c r="L16" s="72"/>
      <c r="M16" s="37"/>
      <c r="N16" s="37"/>
    </row>
    <row r="17" spans="1:14" s="18" customFormat="1" ht="16.5" customHeight="1">
      <c r="A17" s="52" t="s">
        <v>152</v>
      </c>
      <c r="B17"/>
      <c r="C17"/>
      <c r="D17"/>
      <c r="E17"/>
      <c r="F17"/>
      <c r="G17"/>
      <c r="H17"/>
      <c r="J17" s="387"/>
      <c r="K17" s="55"/>
      <c r="L17" s="66"/>
      <c r="M17" s="37"/>
      <c r="N17" s="37"/>
    </row>
    <row r="18" spans="1:14" s="18" customFormat="1" ht="16.5" customHeight="1">
      <c r="A18"/>
      <c r="B18"/>
      <c r="C18"/>
      <c r="D18" s="34" t="s">
        <v>263</v>
      </c>
      <c r="E18" s="38"/>
      <c r="F18" s="38"/>
      <c r="G18" s="38"/>
      <c r="H18" s="40"/>
      <c r="I18" s="37"/>
      <c r="J18" s="387"/>
      <c r="K18" s="37"/>
      <c r="L18" s="66"/>
      <c r="M18" s="37"/>
      <c r="N18" s="37"/>
    </row>
    <row r="19" spans="1:14" s="18" customFormat="1" ht="16.5" customHeight="1">
      <c r="A19"/>
      <c r="B19"/>
      <c r="C19"/>
      <c r="D19" s="38"/>
      <c r="E19" s="38"/>
      <c r="F19" s="38"/>
      <c r="G19" s="31" t="s">
        <v>26</v>
      </c>
      <c r="H19" s="31" t="s">
        <v>32</v>
      </c>
      <c r="I19" s="37"/>
      <c r="J19" s="386" t="s">
        <v>243</v>
      </c>
      <c r="K19" s="223">
        <f>VLOOKUP(J19,Scenarios!$F$6:$R$45,MATCH($D$3,Scenario_choice,0)+1,FALSE)</f>
        <v>-0.275</v>
      </c>
      <c r="L19" s="351" t="s">
        <v>342</v>
      </c>
      <c r="M19" s="37"/>
      <c r="N19" s="37"/>
    </row>
    <row r="20" spans="10:12" s="18" customFormat="1" ht="16.5" customHeight="1">
      <c r="J20" s="387"/>
      <c r="K20" s="44"/>
      <c r="L20" s="68"/>
    </row>
    <row r="21" spans="1:12" s="18" customFormat="1" ht="16.5" customHeight="1">
      <c r="A21" s="52" t="s">
        <v>135</v>
      </c>
      <c r="B21"/>
      <c r="C21"/>
      <c r="D21"/>
      <c r="E21"/>
      <c r="F21"/>
      <c r="G21"/>
      <c r="H21"/>
      <c r="J21" s="387"/>
      <c r="K21" s="44"/>
      <c r="L21" s="72"/>
    </row>
    <row r="22" spans="1:15" s="18" customFormat="1" ht="16.5" customHeight="1">
      <c r="A22"/>
      <c r="B22"/>
      <c r="C22"/>
      <c r="D22" s="38" t="s">
        <v>155</v>
      </c>
      <c r="E22" s="38"/>
      <c r="F22" s="38"/>
      <c r="G22" s="38"/>
      <c r="H22" s="40"/>
      <c r="I22" s="37"/>
      <c r="J22" s="387"/>
      <c r="K22" s="37"/>
      <c r="L22" s="66"/>
      <c r="M22" s="37"/>
      <c r="N22" s="37"/>
      <c r="O22" s="44"/>
    </row>
    <row r="23" spans="1:15" s="18" customFormat="1" ht="16.5" customHeight="1">
      <c r="A23"/>
      <c r="B23"/>
      <c r="C23"/>
      <c r="D23" s="38"/>
      <c r="E23" s="38"/>
      <c r="F23" s="38"/>
      <c r="G23" s="31" t="s">
        <v>156</v>
      </c>
      <c r="H23" s="31" t="s">
        <v>12</v>
      </c>
      <c r="I23" s="37"/>
      <c r="J23" s="386" t="s">
        <v>145</v>
      </c>
      <c r="K23" s="224">
        <f>VLOOKUP(J23,Scenarios!$F$6:$R$45,MATCH($D$3,Scenario_choice,0)+1,FALSE)</f>
        <v>141</v>
      </c>
      <c r="L23" s="335" t="s">
        <v>157</v>
      </c>
      <c r="M23" s="37"/>
      <c r="N23" s="37"/>
      <c r="O23" s="44"/>
    </row>
    <row r="24" spans="1:15" s="18" customFormat="1" ht="16.5" customHeight="1">
      <c r="A24"/>
      <c r="B24"/>
      <c r="C24"/>
      <c r="D24" s="38" t="s">
        <v>137</v>
      </c>
      <c r="E24" s="38"/>
      <c r="F24" s="38"/>
      <c r="G24" s="38"/>
      <c r="H24" s="40"/>
      <c r="I24" s="37"/>
      <c r="J24" s="387"/>
      <c r="K24" s="37"/>
      <c r="L24" s="66"/>
      <c r="M24" s="37"/>
      <c r="N24" s="37"/>
      <c r="O24" s="44"/>
    </row>
    <row r="25" spans="1:15" s="18" customFormat="1" ht="16.5" customHeight="1">
      <c r="A25"/>
      <c r="B25"/>
      <c r="C25"/>
      <c r="D25" s="38"/>
      <c r="E25" s="38"/>
      <c r="F25" s="38"/>
      <c r="G25" s="31" t="s">
        <v>156</v>
      </c>
      <c r="H25" s="31" t="s">
        <v>12</v>
      </c>
      <c r="I25" s="37"/>
      <c r="J25" s="386" t="s">
        <v>146</v>
      </c>
      <c r="K25" s="224">
        <f>VLOOKUP(J25,Scenarios!$F$6:$R$45,MATCH($D$3,Scenario_choice,0)+1,FALSE)</f>
        <v>40.71</v>
      </c>
      <c r="L25" s="335" t="s">
        <v>158</v>
      </c>
      <c r="M25" s="37"/>
      <c r="N25" s="37"/>
      <c r="O25" s="44"/>
    </row>
    <row r="26" spans="1:15" s="18" customFormat="1" ht="16.5" customHeight="1">
      <c r="A26"/>
      <c r="B26"/>
      <c r="C26"/>
      <c r="D26" s="38"/>
      <c r="E26" s="38"/>
      <c r="F26" s="38"/>
      <c r="G26" s="32"/>
      <c r="H26" s="32"/>
      <c r="I26" s="37"/>
      <c r="J26" s="387"/>
      <c r="K26" s="225"/>
      <c r="L26" s="69"/>
      <c r="M26" s="37"/>
      <c r="N26" s="37"/>
      <c r="O26" s="44"/>
    </row>
    <row r="27" spans="1:12" s="18" customFormat="1" ht="16.5" customHeight="1">
      <c r="A27"/>
      <c r="B27"/>
      <c r="C27"/>
      <c r="D27"/>
      <c r="E27"/>
      <c r="F27"/>
      <c r="G27"/>
      <c r="H27"/>
      <c r="J27" s="385"/>
      <c r="K27" s="44"/>
      <c r="L27" s="68"/>
    </row>
    <row r="28" spans="1:12" s="18" customFormat="1" ht="16.5" customHeight="1">
      <c r="A28" s="52" t="s">
        <v>262</v>
      </c>
      <c r="B28"/>
      <c r="C28"/>
      <c r="D28"/>
      <c r="E28"/>
      <c r="F28"/>
      <c r="G28"/>
      <c r="H28"/>
      <c r="J28" s="385"/>
      <c r="K28" s="44"/>
      <c r="L28" s="72"/>
    </row>
    <row r="29" spans="1:15" s="18" customFormat="1" ht="16.5" customHeight="1">
      <c r="A29"/>
      <c r="B29"/>
      <c r="C29"/>
      <c r="D29" s="34" t="s">
        <v>261</v>
      </c>
      <c r="E29" s="38"/>
      <c r="F29" s="38"/>
      <c r="G29" s="38"/>
      <c r="H29" s="40"/>
      <c r="I29" s="37"/>
      <c r="J29" s="387"/>
      <c r="K29" s="37"/>
      <c r="L29" s="66"/>
      <c r="M29" s="37"/>
      <c r="N29" s="37"/>
      <c r="O29" s="44"/>
    </row>
    <row r="30" spans="1:15" s="18" customFormat="1" ht="16.5" customHeight="1">
      <c r="A30"/>
      <c r="B30"/>
      <c r="C30"/>
      <c r="D30" s="38"/>
      <c r="E30" s="38"/>
      <c r="F30" s="38"/>
      <c r="G30" s="31" t="s">
        <v>26</v>
      </c>
      <c r="H30" s="31" t="s">
        <v>32</v>
      </c>
      <c r="I30" s="37"/>
      <c r="J30" s="386" t="s">
        <v>244</v>
      </c>
      <c r="K30" s="223">
        <f>VLOOKUP(J30,Scenarios!$F$6:$R$45,MATCH($D$3,Scenario_choice,0)+1,FALSE)</f>
        <v>-0.1003943756974639</v>
      </c>
      <c r="L30" s="335" t="s">
        <v>343</v>
      </c>
      <c r="M30" s="37"/>
      <c r="N30" s="37"/>
      <c r="O30" s="44"/>
    </row>
    <row r="31" spans="4:15" s="18" customFormat="1" ht="16.5" customHeight="1">
      <c r="D31" s="38"/>
      <c r="E31" s="38"/>
      <c r="F31" s="38"/>
      <c r="G31" s="32"/>
      <c r="H31" s="32"/>
      <c r="I31" s="37"/>
      <c r="J31" s="387"/>
      <c r="K31" s="226"/>
      <c r="L31" s="69"/>
      <c r="M31" s="37"/>
      <c r="N31" s="37"/>
      <c r="O31" s="44"/>
    </row>
    <row r="32" spans="1:15" s="18" customFormat="1" ht="16.5" customHeight="1">
      <c r="A32" s="52" t="s">
        <v>179</v>
      </c>
      <c r="D32" s="38"/>
      <c r="E32" s="38"/>
      <c r="F32" s="38"/>
      <c r="G32" s="32"/>
      <c r="H32" s="32"/>
      <c r="I32" s="37"/>
      <c r="J32" s="387"/>
      <c r="K32" s="227"/>
      <c r="L32" s="351" t="s">
        <v>344</v>
      </c>
      <c r="M32" s="37"/>
      <c r="N32" s="37"/>
      <c r="O32" s="44"/>
    </row>
    <row r="33" spans="1:15" s="18" customFormat="1" ht="16.5" customHeight="1">
      <c r="A33"/>
      <c r="B33"/>
      <c r="C33"/>
      <c r="D33" s="34" t="s">
        <v>159</v>
      </c>
      <c r="E33" s="38"/>
      <c r="F33" s="38"/>
      <c r="G33" s="38"/>
      <c r="H33" s="40"/>
      <c r="I33" s="37"/>
      <c r="J33" s="383"/>
      <c r="K33" s="37"/>
      <c r="L33" s="352"/>
      <c r="M33" s="37"/>
      <c r="N33" s="37"/>
      <c r="O33" s="44"/>
    </row>
    <row r="34" spans="1:15" s="18" customFormat="1" ht="16.5" customHeight="1">
      <c r="A34"/>
      <c r="B34"/>
      <c r="C34"/>
      <c r="D34" s="38"/>
      <c r="E34" s="38"/>
      <c r="F34" s="38"/>
      <c r="G34" s="31" t="s">
        <v>160</v>
      </c>
      <c r="H34" s="31" t="s">
        <v>161</v>
      </c>
      <c r="I34" s="37"/>
      <c r="J34" s="386" t="s">
        <v>148</v>
      </c>
      <c r="K34" s="245">
        <f>VLOOKUP(J34,Scenarios!$F$6:$R$45,MATCH($D$3,Scenario_choice,0)+1,FALSE)</f>
        <v>5</v>
      </c>
      <c r="L34" s="351" t="s">
        <v>345</v>
      </c>
      <c r="M34" s="37"/>
      <c r="N34" s="37"/>
      <c r="O34" s="44"/>
    </row>
    <row r="35" spans="4:15" s="18" customFormat="1" ht="16.5" customHeight="1">
      <c r="D35" s="34" t="s">
        <v>162</v>
      </c>
      <c r="E35" s="38"/>
      <c r="F35" s="38"/>
      <c r="G35" s="228"/>
      <c r="H35" s="228"/>
      <c r="I35" s="37"/>
      <c r="J35" s="387"/>
      <c r="K35" s="226"/>
      <c r="L35" s="335"/>
      <c r="M35" s="37"/>
      <c r="N35" s="37"/>
      <c r="O35" s="44"/>
    </row>
    <row r="36" spans="1:15" s="18" customFormat="1" ht="16.5" customHeight="1">
      <c r="A36"/>
      <c r="B36"/>
      <c r="C36"/>
      <c r="D36" s="38"/>
      <c r="E36" s="38"/>
      <c r="F36" s="38"/>
      <c r="G36" s="31" t="s">
        <v>163</v>
      </c>
      <c r="H36" s="31" t="s">
        <v>32</v>
      </c>
      <c r="I36" s="37"/>
      <c r="J36" s="386" t="s">
        <v>149</v>
      </c>
      <c r="K36" s="223">
        <f>VLOOKUP(J36,Scenarios!$F$6:$R$45,MATCH($D$3,Scenario_choice,0)+1,FALSE)</f>
        <v>0.093</v>
      </c>
      <c r="L36" s="351" t="s">
        <v>169</v>
      </c>
      <c r="M36" s="37"/>
      <c r="N36" s="37"/>
      <c r="O36" s="44"/>
    </row>
    <row r="37" spans="1:15" s="18" customFormat="1" ht="16.5" customHeight="1">
      <c r="A37"/>
      <c r="B37"/>
      <c r="C37"/>
      <c r="D37" s="34" t="s">
        <v>164</v>
      </c>
      <c r="E37" s="38"/>
      <c r="F37" s="38"/>
      <c r="G37" s="38"/>
      <c r="H37" s="40"/>
      <c r="I37" s="37"/>
      <c r="J37" s="387"/>
      <c r="K37" s="37"/>
      <c r="L37" s="352"/>
      <c r="M37" s="37"/>
      <c r="N37" s="37"/>
      <c r="O37" s="44"/>
    </row>
    <row r="38" spans="7:12" ht="16.5" customHeight="1">
      <c r="G38" s="31" t="s">
        <v>165</v>
      </c>
      <c r="H38" s="231" t="s">
        <v>166</v>
      </c>
      <c r="J38" s="386" t="s">
        <v>150</v>
      </c>
      <c r="K38" s="223">
        <f>VLOOKUP(J38,Scenarios!$F$6:$R$45,MATCH($D$3,Scenario_choice,0)+1,FALSE)</f>
        <v>0.05</v>
      </c>
      <c r="L38" s="351" t="s">
        <v>346</v>
      </c>
    </row>
    <row r="39" spans="4:12" s="25" customFormat="1" ht="16.5" customHeight="1">
      <c r="D39" s="232" t="s">
        <v>130</v>
      </c>
      <c r="G39" s="229"/>
      <c r="H39" s="229"/>
      <c r="J39" s="387"/>
      <c r="K39" s="226"/>
      <c r="L39" s="353"/>
    </row>
    <row r="40" spans="7:12" ht="16.5" customHeight="1">
      <c r="G40" s="31" t="s">
        <v>167</v>
      </c>
      <c r="H40" s="31" t="s">
        <v>32</v>
      </c>
      <c r="J40" s="386" t="s">
        <v>151</v>
      </c>
      <c r="K40" s="223">
        <f>VLOOKUP(J40,Scenarios!$F$6:$R$45,MATCH($D$3,Scenario_choice,0)+1,FALSE)</f>
        <v>0.85</v>
      </c>
      <c r="L40" s="351" t="s">
        <v>347</v>
      </c>
    </row>
    <row r="41" spans="4:11" ht="16.5" customHeight="1">
      <c r="D41" s="313" t="s">
        <v>260</v>
      </c>
      <c r="G41" s="32"/>
      <c r="H41" s="32"/>
      <c r="J41" s="387"/>
      <c r="K41" s="230"/>
    </row>
    <row r="42" spans="7:11" ht="16.5" customHeight="1">
      <c r="G42" s="31" t="s">
        <v>168</v>
      </c>
      <c r="H42" s="31"/>
      <c r="J42" s="386" t="s">
        <v>252</v>
      </c>
      <c r="K42" s="222">
        <f>VLOOKUP(J42,Scenarios!$F$6:$R$45,MATCH($D$3,Scenario_choice,0)+1,FALSE)</f>
        <v>-0.2</v>
      </c>
    </row>
    <row r="43" ht="16.5" customHeight="1"/>
    <row r="44" spans="1:15" s="18" customFormat="1" ht="16.5" customHeight="1">
      <c r="A44" s="52" t="s">
        <v>214</v>
      </c>
      <c r="D44" s="38"/>
      <c r="E44" s="38"/>
      <c r="F44" s="38"/>
      <c r="G44" s="32"/>
      <c r="H44" s="32"/>
      <c r="I44" s="37"/>
      <c r="J44" s="387"/>
      <c r="K44" s="227"/>
      <c r="L44" s="72"/>
      <c r="M44" s="37"/>
      <c r="N44" s="37"/>
      <c r="O44" s="44"/>
    </row>
    <row r="45" spans="4:12" s="25" customFormat="1" ht="16.5" customHeight="1">
      <c r="D45" s="34" t="s">
        <v>232</v>
      </c>
      <c r="G45" s="229"/>
      <c r="H45" s="229"/>
      <c r="J45" s="387"/>
      <c r="K45" s="305"/>
      <c r="L45" s="71"/>
    </row>
    <row r="46" spans="4:12" ht="16.5" customHeight="1">
      <c r="D46" s="38"/>
      <c r="G46" s="31" t="s">
        <v>183</v>
      </c>
      <c r="H46" s="31"/>
      <c r="J46" s="386" t="s">
        <v>230</v>
      </c>
      <c r="K46" s="245">
        <f>VLOOKUP(J46,Scenarios!$F$6:$R$45,MATCH($D$3,Scenario_choice,0)+1,FALSE)</f>
        <v>12314.305075514065</v>
      </c>
      <c r="L46" s="351" t="s">
        <v>348</v>
      </c>
    </row>
    <row r="47" spans="4:12" s="25" customFormat="1" ht="16.5" customHeight="1">
      <c r="D47" s="34" t="s">
        <v>228</v>
      </c>
      <c r="G47" s="229"/>
      <c r="H47" s="229"/>
      <c r="J47" s="387"/>
      <c r="K47" s="230"/>
      <c r="L47" s="353"/>
    </row>
    <row r="48" spans="4:13" ht="16.5" customHeight="1">
      <c r="D48" s="38"/>
      <c r="G48" s="31" t="s">
        <v>183</v>
      </c>
      <c r="H48" s="31"/>
      <c r="J48" s="386" t="s">
        <v>231</v>
      </c>
      <c r="K48" s="245">
        <f>VLOOKUP(J48,Scenarios!$F$6:$R$45,MATCH($D$3,Scenario_choice,0)+1,FALSE)</f>
        <v>11494.333099135456</v>
      </c>
      <c r="L48" s="351" t="s">
        <v>349</v>
      </c>
      <c r="M48" s="232"/>
    </row>
    <row r="49" spans="4:12" s="25" customFormat="1" ht="16.5" customHeight="1">
      <c r="D49" s="38"/>
      <c r="G49" s="228"/>
      <c r="H49" s="228"/>
      <c r="J49" s="387"/>
      <c r="K49" s="226"/>
      <c r="L49" s="353"/>
    </row>
    <row r="50" spans="7:12" s="25" customFormat="1" ht="16.5" customHeight="1">
      <c r="G50" s="32"/>
      <c r="H50" s="32"/>
      <c r="J50" s="387"/>
      <c r="K50" s="227"/>
      <c r="L50" s="353"/>
    </row>
    <row r="51" spans="1:15" s="18" customFormat="1" ht="16.5" customHeight="1">
      <c r="A51" s="52" t="s">
        <v>178</v>
      </c>
      <c r="D51" s="38"/>
      <c r="E51" s="38"/>
      <c r="F51" s="38"/>
      <c r="G51" s="32"/>
      <c r="H51" s="32"/>
      <c r="I51" s="37"/>
      <c r="J51" s="387"/>
      <c r="K51" s="227"/>
      <c r="L51" s="351" t="s">
        <v>350</v>
      </c>
      <c r="M51" s="37"/>
      <c r="N51" s="37"/>
      <c r="O51" s="44"/>
    </row>
    <row r="52" spans="1:15" s="18" customFormat="1" ht="16.5" customHeight="1">
      <c r="A52"/>
      <c r="B52"/>
      <c r="C52"/>
      <c r="D52" s="34" t="s">
        <v>233</v>
      </c>
      <c r="E52" s="38"/>
      <c r="F52" s="38"/>
      <c r="G52" s="38"/>
      <c r="H52" s="40"/>
      <c r="I52" s="37"/>
      <c r="J52" s="383"/>
      <c r="K52" s="37"/>
      <c r="L52" s="352"/>
      <c r="M52" s="37"/>
      <c r="N52" s="37"/>
      <c r="O52" s="44"/>
    </row>
    <row r="53" spans="1:15" s="18" customFormat="1" ht="16.5" customHeight="1">
      <c r="A53"/>
      <c r="B53"/>
      <c r="C53"/>
      <c r="D53" s="38"/>
      <c r="E53" s="38"/>
      <c r="F53" s="38"/>
      <c r="G53" s="31" t="s">
        <v>236</v>
      </c>
      <c r="H53" s="31" t="s">
        <v>237</v>
      </c>
      <c r="I53" s="37"/>
      <c r="J53" s="386" t="s">
        <v>235</v>
      </c>
      <c r="K53" s="223">
        <f>VLOOKUP(J53,Scenarios!$F$6:$R$45,MATCH($D$3,Scenario_choice,0)+1,FALSE)</f>
        <v>0.02</v>
      </c>
      <c r="L53" s="351" t="s">
        <v>351</v>
      </c>
      <c r="M53" s="37"/>
      <c r="N53" s="37"/>
      <c r="O53" s="44"/>
    </row>
    <row r="54" ht="16.5" customHeight="1"/>
    <row r="55" ht="16.5" customHeight="1">
      <c r="A55" s="52" t="s">
        <v>206</v>
      </c>
    </row>
    <row r="56" spans="4:10" ht="16.5" customHeight="1">
      <c r="D56" s="34" t="s">
        <v>264</v>
      </c>
      <c r="E56" s="38"/>
      <c r="F56" s="38"/>
      <c r="G56" s="38"/>
      <c r="H56" s="40"/>
      <c r="J56" s="387"/>
    </row>
    <row r="57" spans="4:11" ht="16.5" customHeight="1">
      <c r="D57" s="38"/>
      <c r="E57" s="38"/>
      <c r="F57" s="38"/>
      <c r="G57" s="31" t="s">
        <v>26</v>
      </c>
      <c r="H57" s="31" t="s">
        <v>32</v>
      </c>
      <c r="J57" s="386" t="s">
        <v>266</v>
      </c>
      <c r="K57" s="223">
        <f>VLOOKUP(J57,Scenarios!$F$6:$R$45,MATCH($D$3,Scenario_choice,0)+1,FALSE)</f>
        <v>-0.075</v>
      </c>
    </row>
    <row r="58" ht="16.5" customHeight="1"/>
    <row r="59" ht="16.5" customHeight="1"/>
    <row r="60" ht="16.5" customHeight="1"/>
    <row r="61" ht="16.5" customHeight="1"/>
    <row r="62" ht="16.5" customHeight="1"/>
    <row r="63" ht="16.5" customHeight="1"/>
    <row r="64" ht="16.5" customHeight="1"/>
    <row r="65" ht="16.5" customHeight="1"/>
  </sheetData>
  <sheetProtection/>
  <dataValidations count="1">
    <dataValidation type="list" showInputMessage="1" showErrorMessage="1" sqref="D3">
      <formula1>" &lt;Enter scenario HERE&gt;, Base,&lt;Enter scenario 2&gt;, &lt;Enter scenario 3&gt;, &lt;Enter scenario 4&gt;, &lt;Enter scenario 5&gt;, &lt;Enter scenario 6&gt;, &lt;Enter scenario 7&gt;, &lt;Enter scenario 8&gt;, &lt;Enter scenario 9&gt;, &lt;Enter scenario 10&gt;, &lt;Enter scenario 11&gt;, &lt;Enter scenario 12&gt;,"</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77" r:id="rId1"/>
  <headerFooter alignWithMargins="0">
    <oddFooter>&amp;L&amp;A :page&amp;P&amp;COfcom Confidential&amp;R&amp;D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50"/>
  <sheetViews>
    <sheetView defaultGridColor="0" zoomScale="85" zoomScaleNormal="85" zoomScalePageLayoutView="0" colorId="22" workbookViewId="0" topLeftCell="A1">
      <selection activeCell="A1" sqref="A1"/>
    </sheetView>
  </sheetViews>
  <sheetFormatPr defaultColWidth="12.7109375" defaultRowHeight="12"/>
  <cols>
    <col min="1" max="1" width="13.7109375" style="19" customWidth="1"/>
    <col min="2" max="2" width="35.00390625" style="19" customWidth="1"/>
    <col min="3" max="6" width="12.7109375" style="19" customWidth="1"/>
    <col min="7" max="7" width="13.421875" style="19" bestFit="1" customWidth="1"/>
    <col min="8" max="8" width="15.57421875" style="19" customWidth="1"/>
    <col min="9" max="9" width="17.8515625" style="19" customWidth="1"/>
    <col min="10" max="16384" width="12.7109375" style="19" customWidth="1"/>
  </cols>
  <sheetData>
    <row r="1" s="13" customFormat="1" ht="23.25">
      <c r="A1" s="273" t="s">
        <v>352</v>
      </c>
    </row>
    <row r="3" ht="12.75">
      <c r="A3" s="354" t="s">
        <v>240</v>
      </c>
    </row>
    <row r="4" ht="12">
      <c r="A4"/>
    </row>
    <row r="5" s="177" customFormat="1" ht="21" customHeight="1" thickBot="1">
      <c r="A5" s="176" t="s">
        <v>61</v>
      </c>
    </row>
    <row r="6" ht="12.75" thickTop="1"/>
    <row r="7" spans="3:9" ht="16.5" customHeight="1">
      <c r="C7" s="275" t="s">
        <v>41</v>
      </c>
      <c r="D7" s="275" t="s">
        <v>42</v>
      </c>
      <c r="E7" s="275" t="s">
        <v>43</v>
      </c>
      <c r="F7" s="275" t="s">
        <v>44</v>
      </c>
      <c r="G7" s="275" t="s">
        <v>45</v>
      </c>
      <c r="H7" s="275" t="s">
        <v>50</v>
      </c>
      <c r="I7" s="275" t="s">
        <v>283</v>
      </c>
    </row>
    <row r="8" spans="1:8" ht="12" customHeight="1">
      <c r="A8" s="397" t="s">
        <v>213</v>
      </c>
      <c r="B8" s="191" t="s">
        <v>126</v>
      </c>
      <c r="C8" s="276">
        <f>'Stage 2'!C9</f>
        <v>2145752</v>
      </c>
      <c r="D8" s="276">
        <f>'Stage 2'!D9</f>
        <v>1979994.6994530063</v>
      </c>
      <c r="E8" s="276">
        <f>'Stage 2'!E9</f>
        <v>1827041.9926729654</v>
      </c>
      <c r="F8" s="276">
        <f>'Stage 2'!F9</f>
        <v>1685904.7369735786</v>
      </c>
      <c r="G8" s="276">
        <f>'Stage 2'!G9</f>
        <v>1555670.2000000002</v>
      </c>
      <c r="H8" s="304"/>
    </row>
    <row r="9" spans="1:9" ht="12">
      <c r="A9" s="397"/>
      <c r="B9" s="191" t="s">
        <v>191</v>
      </c>
      <c r="C9" s="276">
        <f>'Stage 2'!C10</f>
        <v>0</v>
      </c>
      <c r="D9" s="276">
        <f>'Stage 2'!D10</f>
        <v>0</v>
      </c>
      <c r="E9" s="276">
        <f>'Stage 2'!E10</f>
        <v>30590.541356008176</v>
      </c>
      <c r="F9" s="276">
        <f>'Stage 2'!F10</f>
        <v>28227.451139877365</v>
      </c>
      <c r="G9" s="276">
        <f>'Stage 2'!G10</f>
        <v>26046.90739471568</v>
      </c>
      <c r="H9" s="285">
        <f>'Stage 2'!H10</f>
        <v>84864.89989060123</v>
      </c>
      <c r="I9" s="180">
        <f>H9/G$8</f>
        <v>0.05455198659111759</v>
      </c>
    </row>
    <row r="10" spans="1:9" ht="12">
      <c r="A10" s="397"/>
      <c r="B10" s="191" t="s">
        <v>192</v>
      </c>
      <c r="C10" s="276">
        <f>'Stage 2'!C11</f>
        <v>0</v>
      </c>
      <c r="D10" s="276">
        <f>'Stage 2'!D11</f>
        <v>0</v>
      </c>
      <c r="E10" s="276">
        <f>'Stage 2'!E11</f>
        <v>0</v>
      </c>
      <c r="F10" s="276">
        <f>'Stage 2'!F11</f>
        <v>0</v>
      </c>
      <c r="G10" s="276">
        <f>'Stage 2'!G11</f>
        <v>0</v>
      </c>
      <c r="H10" s="285">
        <f>'Stage 2'!H11</f>
        <v>12314.305075514065</v>
      </c>
      <c r="I10" s="180">
        <f>H10/G$8</f>
        <v>0.007915755585929501</v>
      </c>
    </row>
    <row r="11" spans="1:9" ht="12">
      <c r="A11" s="397"/>
      <c r="B11" s="191" t="s">
        <v>253</v>
      </c>
      <c r="C11" s="276">
        <f>'Stage 2'!C12</f>
        <v>0</v>
      </c>
      <c r="D11" s="276">
        <f>'Stage 2'!D12</f>
        <v>0</v>
      </c>
      <c r="E11" s="276">
        <f>'Stage 2'!E12</f>
        <v>31182.205838667036</v>
      </c>
      <c r="F11" s="276">
        <f>'Stage 2'!F12</f>
        <v>28773.410104156097</v>
      </c>
      <c r="G11" s="276">
        <f>'Stage 2'!G12</f>
        <v>26550.6915484253</v>
      </c>
      <c r="H11" s="285">
        <f>'Stage 2'!H12</f>
        <v>86506.30749124843</v>
      </c>
      <c r="I11" s="180">
        <f>H11/G$8</f>
        <v>0.05560709942971744</v>
      </c>
    </row>
    <row r="12" spans="1:10" ht="25.5" customHeight="1">
      <c r="A12" s="397"/>
      <c r="B12" s="191" t="s">
        <v>356</v>
      </c>
      <c r="C12" s="285">
        <f>'Stage 2'!C13</f>
        <v>2145752</v>
      </c>
      <c r="D12" s="285">
        <f>'Stage 2'!D13</f>
        <v>1979994.6994530063</v>
      </c>
      <c r="E12" s="285">
        <f>'Stage 2'!E13</f>
        <v>1896293.2000599415</v>
      </c>
      <c r="F12" s="285">
        <f>'Stage 2'!F13</f>
        <v>1816130.0641799623</v>
      </c>
      <c r="G12" s="285">
        <f>'Stage 2'!G13</f>
        <v>1739355.7124573637</v>
      </c>
      <c r="H12" s="285">
        <f>'Stage 2'!H13</f>
        <v>1739355.712457364</v>
      </c>
      <c r="I12" s="180">
        <f>SUM(I9:I10,I11)</f>
        <v>0.11807484160676454</v>
      </c>
      <c r="J12" s="180">
        <f>G12/C12-1</f>
        <v>-0.18939573983509572</v>
      </c>
    </row>
    <row r="15" spans="3:9" ht="12">
      <c r="C15" s="275" t="s">
        <v>41</v>
      </c>
      <c r="D15" s="275" t="s">
        <v>42</v>
      </c>
      <c r="E15" s="275" t="s">
        <v>43</v>
      </c>
      <c r="F15" s="275" t="s">
        <v>44</v>
      </c>
      <c r="G15" s="275" t="s">
        <v>45</v>
      </c>
      <c r="H15" s="275" t="s">
        <v>50</v>
      </c>
      <c r="I15" s="275" t="s">
        <v>283</v>
      </c>
    </row>
    <row r="16" spans="1:8" ht="12" customHeight="1">
      <c r="A16" s="397" t="s">
        <v>174</v>
      </c>
      <c r="B16" s="191" t="s">
        <v>126</v>
      </c>
      <c r="C16" s="276">
        <f>'Stage 2'!C17</f>
        <v>2145752</v>
      </c>
      <c r="D16" s="276">
        <f>'Stage 2'!D17</f>
        <v>1979994.6994530063</v>
      </c>
      <c r="E16" s="276">
        <f>'Stage 2'!E17</f>
        <v>1827041.9926729654</v>
      </c>
      <c r="F16" s="276">
        <f>'Stage 2'!F17</f>
        <v>1685904.7369735786</v>
      </c>
      <c r="G16" s="276">
        <f>'Stage 2'!G17</f>
        <v>1555670.2000000002</v>
      </c>
      <c r="H16" s="304"/>
    </row>
    <row r="17" spans="1:11" ht="12">
      <c r="A17" s="397"/>
      <c r="B17" s="191" t="s">
        <v>191</v>
      </c>
      <c r="C17" s="276">
        <f>'Stage 2'!C18</f>
        <v>0</v>
      </c>
      <c r="D17" s="276">
        <f>'Stage 2'!D18</f>
        <v>0</v>
      </c>
      <c r="E17" s="276">
        <f>'Stage 2'!E18</f>
        <v>32120.06842380858</v>
      </c>
      <c r="F17" s="276">
        <f>'Stage 2'!F18</f>
        <v>29638.82369687123</v>
      </c>
      <c r="G17" s="276">
        <f>'Stage 2'!G18</f>
        <v>27349.25276445146</v>
      </c>
      <c r="H17" s="285">
        <f>'Stage 2'!H18</f>
        <v>89108.14488513127</v>
      </c>
      <c r="I17" s="180">
        <f>H17/G$16</f>
        <v>0.05727958592067346</v>
      </c>
      <c r="K17" s="303"/>
    </row>
    <row r="18" spans="1:11" ht="12">
      <c r="A18" s="397"/>
      <c r="B18" s="191" t="s">
        <v>192</v>
      </c>
      <c r="C18" s="276">
        <f>'Stage 2'!C19</f>
        <v>0</v>
      </c>
      <c r="D18" s="276">
        <f>'Stage 2'!D19</f>
        <v>0</v>
      </c>
      <c r="E18" s="276">
        <f>'Stage 2'!E19</f>
        <v>0</v>
      </c>
      <c r="F18" s="276">
        <f>'Stage 2'!F19</f>
        <v>0</v>
      </c>
      <c r="G18" s="276">
        <f>'Stage 2'!G19</f>
        <v>0</v>
      </c>
      <c r="H18" s="285">
        <f>'Stage 2'!H19</f>
        <v>11494.333099135456</v>
      </c>
      <c r="I18" s="180">
        <f>H18/G$16</f>
        <v>0.007388669590209708</v>
      </c>
      <c r="K18" s="303"/>
    </row>
    <row r="19" spans="1:11" ht="12">
      <c r="A19" s="397"/>
      <c r="B19" s="191" t="s">
        <v>253</v>
      </c>
      <c r="C19" s="276">
        <f>'Stage 2'!C20</f>
        <v>0</v>
      </c>
      <c r="D19" s="276">
        <f>'Stage 2'!D20</f>
        <v>0</v>
      </c>
      <c r="E19" s="276">
        <f>'Stage 2'!E20</f>
        <v>28661.16378234472</v>
      </c>
      <c r="F19" s="276">
        <f>'Stage 2'!F20</f>
        <v>26082.489731070375</v>
      </c>
      <c r="G19" s="276">
        <f>'Stage 2'!G20</f>
        <v>23682.465753717865</v>
      </c>
      <c r="H19" s="285">
        <f>'Stage 2'!H20</f>
        <v>78426.11926713295</v>
      </c>
      <c r="I19" s="180">
        <f>H19/G$16</f>
        <v>0.05041307551377724</v>
      </c>
      <c r="K19" s="303"/>
    </row>
    <row r="20" spans="1:11" ht="24" customHeight="1">
      <c r="A20" s="397"/>
      <c r="B20" s="191" t="s">
        <v>356</v>
      </c>
      <c r="C20" s="285">
        <f>'Stage 2'!C21</f>
        <v>2145752</v>
      </c>
      <c r="D20" s="285">
        <f>'Stage 2'!D21</f>
        <v>1979994.6994530063</v>
      </c>
      <c r="E20" s="285">
        <f>'Stage 2'!E21</f>
        <v>1894599.3219721655</v>
      </c>
      <c r="F20" s="285">
        <f>'Stage 2'!F21</f>
        <v>1812886.9697525084</v>
      </c>
      <c r="G20" s="285">
        <f>'Stage 2'!G21</f>
        <v>1734698.7972513996</v>
      </c>
      <c r="H20" s="285">
        <f>'Stage 2'!H21</f>
        <v>1734698.7972513996</v>
      </c>
      <c r="I20" s="180">
        <f>SUM(I17:I18,I19)</f>
        <v>0.11508133102466042</v>
      </c>
      <c r="J20" s="180">
        <f>G20/C20-1</f>
        <v>-0.19156603500712122</v>
      </c>
      <c r="K20" s="302"/>
    </row>
    <row r="22" spans="7:8" ht="12">
      <c r="G22" s="315"/>
      <c r="H22" s="302"/>
    </row>
    <row r="23" s="177" customFormat="1" ht="21" customHeight="1" thickBot="1">
      <c r="A23" s="176" t="s">
        <v>52</v>
      </c>
    </row>
    <row r="24" ht="12.75" thickTop="1"/>
    <row r="25" spans="3:9" ht="15.75" customHeight="1">
      <c r="C25" s="275" t="s">
        <v>41</v>
      </c>
      <c r="D25" s="275" t="s">
        <v>42</v>
      </c>
      <c r="E25" s="275" t="s">
        <v>43</v>
      </c>
      <c r="F25" s="275" t="s">
        <v>44</v>
      </c>
      <c r="G25" s="275" t="s">
        <v>45</v>
      </c>
      <c r="H25" s="275" t="s">
        <v>50</v>
      </c>
      <c r="I25" s="274"/>
    </row>
    <row r="26" spans="1:9" ht="12">
      <c r="A26" s="397" t="s">
        <v>213</v>
      </c>
      <c r="B26" s="274" t="s">
        <v>267</v>
      </c>
      <c r="C26" s="286">
        <f>'Stage 1 and Stage 2'!C20</f>
        <v>186413</v>
      </c>
      <c r="D26" s="286">
        <f>'Stage 1 and Stage 2'!D20</f>
        <v>115211.23215495952</v>
      </c>
      <c r="E26" s="286">
        <f>'Stage 1 and Stage 2'!E20</f>
        <v>106311.27408212592</v>
      </c>
      <c r="F26" s="286">
        <f>'Stage 1 and Stage 2'!F20</f>
        <v>98098.82930306264</v>
      </c>
      <c r="G26" s="286">
        <f>'Stage 1 and Stage 2'!G20</f>
        <v>90520.78806992096</v>
      </c>
      <c r="H26" s="274"/>
      <c r="I26" s="274"/>
    </row>
    <row r="27" spans="1:7" ht="17.25" customHeight="1">
      <c r="A27" s="398"/>
      <c r="B27" s="191" t="s">
        <v>256</v>
      </c>
      <c r="C27" s="286">
        <f>'Stage 1 and Stage 2'!C29</f>
        <v>2145752</v>
      </c>
      <c r="D27" s="286">
        <f>'Stage 1 and Stage 2'!D29</f>
        <v>1979994.6994530063</v>
      </c>
      <c r="E27" s="286">
        <f>'Stage 1 and Stage 2'!E29</f>
        <v>1896293.2000599415</v>
      </c>
      <c r="F27" s="286">
        <f>'Stage 1 and Stage 2'!F29</f>
        <v>1816130.0641799623</v>
      </c>
      <c r="G27" s="286">
        <f>'Stage 1 and Stage 2'!G29</f>
        <v>1739355.7124573637</v>
      </c>
    </row>
    <row r="28" spans="1:8" ht="18" customHeight="1">
      <c r="A28" s="398"/>
      <c r="B28" s="191" t="s">
        <v>197</v>
      </c>
      <c r="C28" s="286">
        <f>'Stage 1 and Stage 2'!C30</f>
        <v>0</v>
      </c>
      <c r="D28" s="286">
        <f>'Stage 1 and Stage 2'!D30</f>
        <v>-165757.30054699373</v>
      </c>
      <c r="E28" s="286">
        <f>'Stage 1 and Stage 2'!E30</f>
        <v>-83701.49939306476</v>
      </c>
      <c r="F28" s="286">
        <f>'Stage 1 and Stage 2'!F30</f>
        <v>-80163.13587997924</v>
      </c>
      <c r="G28" s="286">
        <f>'Stage 1 and Stage 2'!G30</f>
        <v>-76774.35172259854</v>
      </c>
      <c r="H28" s="306"/>
    </row>
    <row r="29" spans="1:8" ht="17.25" customHeight="1">
      <c r="A29" s="398"/>
      <c r="B29" s="191" t="s">
        <v>198</v>
      </c>
      <c r="C29" s="286">
        <f>'Stage 1 and Stage 2'!C31</f>
        <v>0</v>
      </c>
      <c r="D29" s="286">
        <f>'Stage 1 and Stage 2'!D31</f>
        <v>280968.53270195326</v>
      </c>
      <c r="E29" s="286">
        <f>'Stage 1 and Stage 2'!E31</f>
        <v>269090.9819812772</v>
      </c>
      <c r="F29" s="286">
        <f>'Stage 1 and Stage 2'!F31</f>
        <v>257715.53806154983</v>
      </c>
      <c r="G29" s="286">
        <f>'Stage 1 and Stage 2'!G31</f>
        <v>246820.97508186032</v>
      </c>
      <c r="H29" s="306"/>
    </row>
    <row r="30" spans="1:8" ht="20.25" customHeight="1">
      <c r="A30" s="398"/>
      <c r="B30" s="191" t="s">
        <v>356</v>
      </c>
      <c r="C30" s="205">
        <f>'Stage 1 and Stage 2'!C32</f>
        <v>186413</v>
      </c>
      <c r="D30" s="205">
        <f>'Stage 1 and Stage 2'!D32</f>
        <v>115211.23215495952</v>
      </c>
      <c r="E30" s="205">
        <f>'Stage 1 and Stage 2'!E32</f>
        <v>185389.4825882124</v>
      </c>
      <c r="F30" s="205">
        <f>'Stage 1 and Stage 2'!F32</f>
        <v>177552.4021815706</v>
      </c>
      <c r="G30" s="205">
        <f>'Stage 1 and Stage 2'!G32</f>
        <v>170046.62335926178</v>
      </c>
      <c r="H30" s="180">
        <f>(G30-C30)/C30</f>
        <v>-0.08779632665499842</v>
      </c>
    </row>
    <row r="34" spans="3:9" ht="12">
      <c r="C34" s="275" t="s">
        <v>41</v>
      </c>
      <c r="D34" s="275" t="s">
        <v>42</v>
      </c>
      <c r="E34" s="275" t="s">
        <v>43</v>
      </c>
      <c r="F34" s="275" t="s">
        <v>44</v>
      </c>
      <c r="G34" s="275" t="s">
        <v>45</v>
      </c>
      <c r="H34" s="275" t="s">
        <v>50</v>
      </c>
      <c r="I34" s="274"/>
    </row>
    <row r="35" spans="1:9" ht="12">
      <c r="A35" s="397" t="s">
        <v>174</v>
      </c>
      <c r="B35" s="274" t="s">
        <v>267</v>
      </c>
      <c r="C35" s="286">
        <f>'Stage 1 and Stage 2'!C20</f>
        <v>186413</v>
      </c>
      <c r="D35" s="286">
        <f>'Stage 1 and Stage 2'!D20</f>
        <v>115211.23215495952</v>
      </c>
      <c r="E35" s="286">
        <f>'Stage 1 and Stage 2'!E20</f>
        <v>106311.27408212592</v>
      </c>
      <c r="F35" s="286">
        <f>'Stage 1 and Stage 2'!F20</f>
        <v>98098.82930306264</v>
      </c>
      <c r="G35" s="286">
        <f>'Stage 1 and Stage 2'!G20</f>
        <v>90520.78806992096</v>
      </c>
      <c r="H35" s="274"/>
      <c r="I35" s="274"/>
    </row>
    <row r="36" spans="1:7" ht="12" customHeight="1">
      <c r="A36" s="398"/>
      <c r="B36" s="191" t="s">
        <v>256</v>
      </c>
      <c r="C36" s="286">
        <f>'Stage 1 and Stage 2'!C37</f>
        <v>2145752</v>
      </c>
      <c r="D36" s="286">
        <f>'Stage 1 and Stage 2'!D37</f>
        <v>1979994.6994530063</v>
      </c>
      <c r="E36" s="286">
        <f>'Stage 1 and Stage 2'!E37</f>
        <v>1894599.3219721655</v>
      </c>
      <c r="F36" s="286">
        <f>'Stage 1 and Stage 2'!F37</f>
        <v>1812886.9697525084</v>
      </c>
      <c r="G36" s="286">
        <f>'Stage 1 and Stage 2'!G37</f>
        <v>1734698.7972513996</v>
      </c>
    </row>
    <row r="37" spans="1:8" ht="12">
      <c r="A37" s="398"/>
      <c r="B37" s="191" t="s">
        <v>197</v>
      </c>
      <c r="C37" s="286">
        <f>'Stage 1 and Stage 2'!C38</f>
        <v>0</v>
      </c>
      <c r="D37" s="286">
        <f>'Stage 1 and Stage 2'!D38</f>
        <v>-165757.30054699373</v>
      </c>
      <c r="E37" s="286">
        <f>'Stage 1 and Stage 2'!E38</f>
        <v>-85395.37748084078</v>
      </c>
      <c r="F37" s="286">
        <f>'Stage 1 and Stage 2'!F38</f>
        <v>-81712.35221965704</v>
      </c>
      <c r="G37" s="286">
        <f>'Stage 1 and Stage 2'!G38</f>
        <v>-78188.17250110884</v>
      </c>
      <c r="H37" s="306"/>
    </row>
    <row r="38" spans="1:8" ht="12">
      <c r="A38" s="398"/>
      <c r="B38" s="191" t="s">
        <v>198</v>
      </c>
      <c r="C38" s="286">
        <f>'Stage 1 and Stage 2'!C39</f>
        <v>0</v>
      </c>
      <c r="D38" s="286">
        <f>'Stage 1 and Stage 2'!D39</f>
        <v>280968.53270195326</v>
      </c>
      <c r="E38" s="286">
        <f>'Stage 1 and Stage 2'!E39</f>
        <v>268850.6144484601</v>
      </c>
      <c r="F38" s="286">
        <f>'Stage 1 and Stage 2'!F39</f>
        <v>257255.33103021418</v>
      </c>
      <c r="G38" s="286">
        <f>'Stage 1 and Stage 2'!G39</f>
        <v>246160.14168028676</v>
      </c>
      <c r="H38" s="306"/>
    </row>
    <row r="39" spans="1:8" ht="23.25" customHeight="1">
      <c r="A39" s="398"/>
      <c r="B39" s="191" t="s">
        <v>356</v>
      </c>
      <c r="C39" s="205">
        <f>'Stage 1 and Stage 2'!C40</f>
        <v>186413</v>
      </c>
      <c r="D39" s="205">
        <f>'Stage 1 and Stage 2'!D40</f>
        <v>115211.23215495952</v>
      </c>
      <c r="E39" s="205">
        <f>'Stage 1 and Stage 2'!E40</f>
        <v>183455.23696761933</v>
      </c>
      <c r="F39" s="205">
        <f>'Stage 1 and Stage 2'!F40</f>
        <v>175542.97881055714</v>
      </c>
      <c r="G39" s="205">
        <f>'Stage 1 and Stage 2'!G40</f>
        <v>167971.96917917792</v>
      </c>
      <c r="H39" s="180">
        <f>(G39-C39)/C39</f>
        <v>-0.09892566945879355</v>
      </c>
    </row>
    <row r="41" ht="12">
      <c r="G41" s="302"/>
    </row>
    <row r="42" s="177" customFormat="1" ht="21" customHeight="1" thickBot="1">
      <c r="A42" s="176" t="s">
        <v>53</v>
      </c>
    </row>
    <row r="43" ht="12.75" thickTop="1"/>
    <row r="44" spans="1:8" ht="12">
      <c r="A44" s="233"/>
      <c r="B44" s="233"/>
      <c r="C44" s="155" t="s">
        <v>41</v>
      </c>
      <c r="D44" s="155" t="s">
        <v>42</v>
      </c>
      <c r="E44" s="155" t="s">
        <v>43</v>
      </c>
      <c r="F44" s="155" t="s">
        <v>44</v>
      </c>
      <c r="G44" s="155" t="s">
        <v>45</v>
      </c>
      <c r="H44" s="275" t="s">
        <v>50</v>
      </c>
    </row>
    <row r="45" spans="1:8" ht="12">
      <c r="A45" s="191"/>
      <c r="B45" s="191" t="s">
        <v>259</v>
      </c>
      <c r="C45" s="287">
        <f>Final!C7</f>
        <v>295763</v>
      </c>
      <c r="D45" s="287">
        <f>Final!D7</f>
        <v>290054.2784595924</v>
      </c>
      <c r="E45" s="287">
        <f>Final!E7</f>
        <v>284455.7448116051</v>
      </c>
      <c r="F45" s="287">
        <f>Final!F7</f>
        <v>278965.2722450613</v>
      </c>
      <c r="G45" s="287">
        <f>Final!G7</f>
        <v>273580.775</v>
      </c>
      <c r="H45" s="180">
        <f>(G45-C45)/C45</f>
        <v>-0.07499999999999993</v>
      </c>
    </row>
    <row r="47" spans="3:8" ht="12">
      <c r="C47" s="155" t="str">
        <f>Final!C13</f>
        <v>04/05</v>
      </c>
      <c r="D47" s="155" t="str">
        <f>Final!D13</f>
        <v>05/06</v>
      </c>
      <c r="E47" s="155" t="str">
        <f>Final!E13</f>
        <v>06/07</v>
      </c>
      <c r="F47" s="155" t="str">
        <f>Final!F13</f>
        <v>07/08</v>
      </c>
      <c r="G47" s="155" t="str">
        <f>Final!G13</f>
        <v>08/09</v>
      </c>
      <c r="H47" s="274"/>
    </row>
    <row r="48" spans="1:8" ht="12">
      <c r="A48" s="274"/>
      <c r="B48" s="274" t="s">
        <v>221</v>
      </c>
      <c r="C48" s="293">
        <f>Final!C16</f>
        <v>0.054131553159014044</v>
      </c>
      <c r="D48" s="293">
        <f>Final!D16</f>
        <v>0.07685640325727337</v>
      </c>
      <c r="E48" s="293">
        <f>Final!E16</f>
        <v>0.08612606130299513</v>
      </c>
      <c r="F48" s="293">
        <f>Final!F16</f>
        <v>0.15553028109040065</v>
      </c>
      <c r="G48" s="293">
        <f>Final!G16</f>
        <v>0.13294263659395558</v>
      </c>
      <c r="H48" s="294"/>
    </row>
    <row r="49" spans="3:7" ht="12">
      <c r="C49" s="155" t="str">
        <f>Final!C19</f>
        <v>09/10</v>
      </c>
      <c r="D49" s="155" t="str">
        <f>Final!D19</f>
        <v>10/11</v>
      </c>
      <c r="E49" s="155" t="str">
        <f>Final!E19</f>
        <v>11/12</v>
      </c>
      <c r="F49" s="155" t="str">
        <f>Final!F19</f>
        <v>12/13</v>
      </c>
      <c r="G49" s="155" t="str">
        <f>Final!G19</f>
        <v>13/14</v>
      </c>
    </row>
    <row r="50" spans="1:7" ht="12">
      <c r="A50" s="274"/>
      <c r="B50" s="274" t="s">
        <v>221</v>
      </c>
      <c r="C50" s="293">
        <f>Final!C22</f>
        <v>0.13783652537665117</v>
      </c>
      <c r="D50" s="293">
        <f>Final!D22</f>
        <v>0.14649245199480726</v>
      </c>
      <c r="E50" s="293">
        <f>Final!E22</f>
        <v>0.15014031806762368</v>
      </c>
      <c r="F50" s="293">
        <f>Final!F22</f>
        <v>0.1538790210859892</v>
      </c>
      <c r="G50" s="293">
        <f>Final!G22</f>
        <v>0.1577108230163554</v>
      </c>
    </row>
  </sheetData>
  <sheetProtection/>
  <mergeCells count="4">
    <mergeCell ref="A8:A12"/>
    <mergeCell ref="A16:A20"/>
    <mergeCell ref="A35:A39"/>
    <mergeCell ref="A26:A30"/>
  </mergeCells>
  <printOptions/>
  <pageMargins left="0.7480314960629921" right="0.7480314960629921" top="0.984251968503937" bottom="0.984251968503937" header="0.5118110236220472" footer="0.5118110236220472"/>
  <pageSetup fitToHeight="1" fitToWidth="1" horizontalDpi="600" verticalDpi="600" orientation="landscape" paperSize="9" scale="67" r:id="rId1"/>
  <headerFooter alignWithMargins="0">
    <oddFooter>&amp;L&amp;A :page&amp;P&amp;COfcom Confidential&amp;R&amp;D</oddFooter>
  </headerFooter>
</worksheet>
</file>

<file path=xl/worksheets/sheet6.xml><?xml version="1.0" encoding="utf-8"?>
<worksheet xmlns="http://schemas.openxmlformats.org/spreadsheetml/2006/main" xmlns:r="http://schemas.openxmlformats.org/officeDocument/2006/relationships">
  <sheetPr>
    <tabColor rgb="FFFFF200"/>
  </sheetPr>
  <dimension ref="A1:L3"/>
  <sheetViews>
    <sheetView defaultGridColor="0" zoomScalePageLayoutView="0" colorId="22" workbookViewId="0" topLeftCell="A1">
      <pane ySplit="1" topLeftCell="A2" activePane="bottomLeft" state="frozen"/>
      <selection pane="topLeft" activeCell="A1" sqref="A1"/>
      <selection pane="bottomLeft" activeCell="A1" sqref="A1"/>
    </sheetView>
  </sheetViews>
  <sheetFormatPr defaultColWidth="12.7109375" defaultRowHeight="12"/>
  <cols>
    <col min="1" max="1" width="12.7109375" style="0" customWidth="1"/>
  </cols>
  <sheetData>
    <row r="1" spans="1:12" s="1" customFormat="1" ht="28.5" customHeight="1">
      <c r="A1" s="154" t="s">
        <v>355</v>
      </c>
      <c r="L1" s="1" t="s">
        <v>9</v>
      </c>
    </row>
    <row r="3" ht="12">
      <c r="A3" s="69"/>
    </row>
  </sheetData>
  <sheetProtection/>
  <printOptions/>
  <pageMargins left="0.7086614173228347" right="0.7086614173228347" top="0.5118110236220472" bottom="0.5118110236220472" header="0.5118110236220472" footer="0.35433070866141736"/>
  <pageSetup orientation="landscape" paperSize="9" r:id="rId1"/>
  <headerFooter alignWithMargins="0">
    <oddFooter>&amp;L&amp;A :page&amp;P&amp;COfcom Confidential&amp;R&amp;D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28"/>
  <sheetViews>
    <sheetView defaultGridColor="0" zoomScalePageLayoutView="0" colorId="22" workbookViewId="0" topLeftCell="A1">
      <pane ySplit="1" topLeftCell="A2" activePane="bottomLeft" state="frozen"/>
      <selection pane="topLeft" activeCell="A1" sqref="A1"/>
      <selection pane="bottomLeft" activeCell="C37" sqref="C37"/>
    </sheetView>
  </sheetViews>
  <sheetFormatPr defaultColWidth="12.7109375" defaultRowHeight="12"/>
  <cols>
    <col min="1" max="1" width="16.7109375" style="153" customWidth="1"/>
    <col min="2" max="2" width="9.7109375" style="153" customWidth="1"/>
    <col min="3" max="4" width="8.8515625" style="153" bestFit="1" customWidth="1"/>
    <col min="5" max="11" width="10.00390625" style="153" bestFit="1" customWidth="1"/>
    <col min="12" max="16384" width="12.7109375" style="153" customWidth="1"/>
  </cols>
  <sheetData>
    <row r="1" spans="1:12" s="20" customFormat="1" ht="40.5" customHeight="1">
      <c r="A1" s="154" t="s">
        <v>297</v>
      </c>
      <c r="L1" s="20" t="s">
        <v>9</v>
      </c>
    </row>
    <row r="2" s="177" customFormat="1" ht="21" customHeight="1" thickBot="1">
      <c r="A2" s="176" t="s">
        <v>61</v>
      </c>
    </row>
    <row r="3" ht="12.75" thickTop="1">
      <c r="B3" s="356" t="s">
        <v>357</v>
      </c>
    </row>
    <row r="4" spans="1:12" s="157" customFormat="1" ht="24">
      <c r="A4" s="1"/>
      <c r="B4" s="155" t="s">
        <v>66</v>
      </c>
      <c r="C4" s="155" t="s">
        <v>67</v>
      </c>
      <c r="D4" s="156" t="s">
        <v>38</v>
      </c>
      <c r="E4" s="155" t="s">
        <v>39</v>
      </c>
      <c r="F4" s="155" t="s">
        <v>40</v>
      </c>
      <c r="G4" s="155" t="s">
        <v>41</v>
      </c>
      <c r="H4" s="155" t="s">
        <v>42</v>
      </c>
      <c r="I4" s="155" t="s">
        <v>43</v>
      </c>
      <c r="J4" s="155" t="s">
        <v>44</v>
      </c>
      <c r="K4" s="155" t="s">
        <v>45</v>
      </c>
      <c r="L4" s="50" t="s">
        <v>70</v>
      </c>
    </row>
    <row r="5" spans="1:13" s="157" customFormat="1" ht="12">
      <c r="A5" s="159" t="s">
        <v>69</v>
      </c>
      <c r="B5" s="155"/>
      <c r="C5" s="155"/>
      <c r="D5" s="156"/>
      <c r="E5" s="155"/>
      <c r="F5" s="155"/>
      <c r="G5" s="155"/>
      <c r="H5" s="155"/>
      <c r="I5" s="155"/>
      <c r="J5" s="155"/>
      <c r="K5" s="155"/>
      <c r="L5" s="50"/>
      <c r="M5" s="357" t="s">
        <v>361</v>
      </c>
    </row>
    <row r="6" spans="1:13" s="157" customFormat="1" ht="12">
      <c r="A6" s="355" t="s">
        <v>90</v>
      </c>
      <c r="B6" s="183" t="e">
        <f>Openreach!G18</f>
        <v>#VALUE!</v>
      </c>
      <c r="C6" s="183" t="e">
        <f>Openreach!K18</f>
        <v>#VALUE!</v>
      </c>
      <c r="D6" s="183" t="e">
        <f>Openreach!O18</f>
        <v>#VALUE!</v>
      </c>
      <c r="E6" s="183" t="e">
        <f>Openreach!S18</f>
        <v>#VALUE!</v>
      </c>
      <c r="F6" s="183" t="e">
        <f>Openreach!W18</f>
        <v>#VALUE!</v>
      </c>
      <c r="G6" s="183" t="e">
        <f>Openreach!AA18</f>
        <v>#VALUE!</v>
      </c>
      <c r="H6" s="183" t="e">
        <f>Openreach!AE18</f>
        <v>#VALUE!</v>
      </c>
      <c r="I6" s="183" t="e">
        <f>Openreach!AI18</f>
        <v>#VALUE!</v>
      </c>
      <c r="J6" s="183" t="e">
        <f>Openreach!AM18</f>
        <v>#VALUE!</v>
      </c>
      <c r="K6" s="183" t="e">
        <f>Openreach!AQ18</f>
        <v>#VALUE!</v>
      </c>
      <c r="L6" s="181" t="e">
        <f>(K6-G6)/G6</f>
        <v>#VALUE!</v>
      </c>
      <c r="M6" s="358" t="s">
        <v>362</v>
      </c>
    </row>
    <row r="7" spans="1:14" s="157" customFormat="1" ht="12">
      <c r="A7" s="355" t="s">
        <v>308</v>
      </c>
      <c r="B7" s="183"/>
      <c r="C7" s="183" t="str">
        <f>OCP1!K6</f>
        <v>Removed</v>
      </c>
      <c r="D7" s="183" t="str">
        <f>OCP1!O6</f>
        <v>Removed</v>
      </c>
      <c r="E7" s="183" t="str">
        <f>OCP1!S6</f>
        <v>Removed</v>
      </c>
      <c r="F7" s="183" t="str">
        <f>OCP1!W6</f>
        <v>Removed</v>
      </c>
      <c r="G7" s="183" t="str">
        <f>OCP1!AA6</f>
        <v>Removed</v>
      </c>
      <c r="H7" s="183" t="str">
        <f>OCP1!AE6</f>
        <v>Removed</v>
      </c>
      <c r="I7" s="183" t="str">
        <f>OCP1!AI6</f>
        <v>Removed</v>
      </c>
      <c r="J7" s="183" t="str">
        <f>OCP1!AM6</f>
        <v>Removed</v>
      </c>
      <c r="K7" s="268" t="e">
        <f>OCP1!AQ6</f>
        <v>#VALUE!</v>
      </c>
      <c r="L7" s="269" t="e">
        <f>(K7-G7)/G7</f>
        <v>#VALUE!</v>
      </c>
      <c r="M7" s="359" t="s">
        <v>363</v>
      </c>
      <c r="N7" s="339" t="s">
        <v>360</v>
      </c>
    </row>
    <row r="8" spans="1:13" s="157" customFormat="1" ht="12">
      <c r="A8" s="355" t="s">
        <v>309</v>
      </c>
      <c r="B8" s="183"/>
      <c r="C8" s="183" t="str">
        <f>OCP2!K6</f>
        <v>Removed</v>
      </c>
      <c r="D8" s="183" t="str">
        <f>OCP2!O6</f>
        <v>Removed</v>
      </c>
      <c r="E8" s="183" t="str">
        <f>OCP2!S6</f>
        <v>Removed</v>
      </c>
      <c r="F8" s="183" t="str">
        <f>OCP2!W6</f>
        <v>Removed</v>
      </c>
      <c r="G8" s="183" t="str">
        <f>OCP2!AA6</f>
        <v>Removed</v>
      </c>
      <c r="H8" s="183" t="str">
        <f>OCP2!AE6</f>
        <v>Removed</v>
      </c>
      <c r="I8" s="183" t="str">
        <f>OCP2!AI6</f>
        <v>Removed</v>
      </c>
      <c r="J8" s="183" t="str">
        <f>OCP2!AM6</f>
        <v>Removed</v>
      </c>
      <c r="K8" s="361" t="str">
        <f>OCP2!AQ6</f>
        <v>Removed</v>
      </c>
      <c r="L8" s="181" t="e">
        <f>(K8-G8)/G8</f>
        <v>#VALUE!</v>
      </c>
      <c r="M8" s="358" t="s">
        <v>364</v>
      </c>
    </row>
    <row r="9" spans="1:13" s="157" customFormat="1" ht="12">
      <c r="A9" s="160" t="s">
        <v>68</v>
      </c>
      <c r="B9" s="158"/>
      <c r="C9" s="158"/>
      <c r="D9" s="158"/>
      <c r="E9" s="158"/>
      <c r="F9" s="158"/>
      <c r="G9" s="158"/>
      <c r="H9" s="158"/>
      <c r="I9" s="158"/>
      <c r="J9" s="158"/>
      <c r="K9" s="158"/>
      <c r="L9" s="270"/>
      <c r="M9" s="360"/>
    </row>
    <row r="10" spans="1:14" s="157" customFormat="1" ht="12">
      <c r="A10" s="355" t="s">
        <v>308</v>
      </c>
      <c r="B10" s="183" t="str">
        <f>OCP1!G10</f>
        <v>Removed</v>
      </c>
      <c r="C10" s="183" t="str">
        <f>OCP1!K10</f>
        <v>Removed</v>
      </c>
      <c r="D10" s="183" t="str">
        <f>OCP1!O10</f>
        <v>Removed</v>
      </c>
      <c r="E10" s="183" t="str">
        <f>OCP1!S10</f>
        <v>Removed</v>
      </c>
      <c r="F10" s="183" t="str">
        <f>OCP1!W10</f>
        <v>Removed</v>
      </c>
      <c r="G10" s="183" t="str">
        <f>OCP1!AA10</f>
        <v>Removed</v>
      </c>
      <c r="H10" s="183" t="str">
        <f>OCP1!AE10</f>
        <v>Removed</v>
      </c>
      <c r="I10" s="183" t="str">
        <f>OCP1!AI10</f>
        <v>Removed</v>
      </c>
      <c r="J10" s="183" t="str">
        <f>OCP1!AM10</f>
        <v>Removed</v>
      </c>
      <c r="K10" s="268" t="e">
        <f>OCP1!AQ10</f>
        <v>#VALUE!</v>
      </c>
      <c r="L10" s="269" t="e">
        <f>(K10-G10)/G10</f>
        <v>#VALUE!</v>
      </c>
      <c r="M10" s="359" t="s">
        <v>363</v>
      </c>
      <c r="N10" s="339" t="s">
        <v>360</v>
      </c>
    </row>
    <row r="11" spans="1:13" s="157" customFormat="1" ht="12">
      <c r="A11" s="355" t="s">
        <v>309</v>
      </c>
      <c r="B11" s="183" t="str">
        <f>OCP2!G10</f>
        <v>Removed</v>
      </c>
      <c r="C11" s="183" t="str">
        <f>OCP2!K10</f>
        <v>Removed</v>
      </c>
      <c r="D11" s="183" t="str">
        <f>OCP2!O10</f>
        <v>Removed</v>
      </c>
      <c r="E11" s="183" t="str">
        <f>OCP2!S10</f>
        <v>Removed</v>
      </c>
      <c r="F11" s="183" t="str">
        <f>OCP2!W10</f>
        <v>Removed</v>
      </c>
      <c r="G11" s="183" t="str">
        <f>OCP2!AA10</f>
        <v>Removed</v>
      </c>
      <c r="H11" s="183" t="str">
        <f>OCP2!AE10</f>
        <v>Removed</v>
      </c>
      <c r="I11" s="183" t="str">
        <f>OCP2!AI10</f>
        <v>Removed</v>
      </c>
      <c r="J11" s="183" t="str">
        <f>OCP2!AM10</f>
        <v>Removed</v>
      </c>
      <c r="K11" s="361" t="str">
        <f>OCP2!AQ10</f>
        <v>Removed</v>
      </c>
      <c r="L11" s="181" t="e">
        <f>(K11-G11)/G11</f>
        <v>#VALUE!</v>
      </c>
      <c r="M11" s="358" t="s">
        <v>364</v>
      </c>
    </row>
    <row r="14" s="179" customFormat="1" ht="18.75" thickBot="1">
      <c r="A14" s="178" t="s">
        <v>52</v>
      </c>
    </row>
    <row r="15" ht="12.75" thickTop="1">
      <c r="B15" s="356" t="s">
        <v>358</v>
      </c>
    </row>
    <row r="16" spans="1:12" s="157" customFormat="1" ht="24">
      <c r="A16" s="1"/>
      <c r="B16" s="155" t="s">
        <v>66</v>
      </c>
      <c r="C16" s="155" t="s">
        <v>67</v>
      </c>
      <c r="D16" s="156" t="s">
        <v>38</v>
      </c>
      <c r="E16" s="155" t="s">
        <v>39</v>
      </c>
      <c r="F16" s="155" t="s">
        <v>40</v>
      </c>
      <c r="G16" s="155" t="s">
        <v>41</v>
      </c>
      <c r="H16" s="155" t="s">
        <v>42</v>
      </c>
      <c r="I16" s="155" t="s">
        <v>43</v>
      </c>
      <c r="J16" s="155" t="s">
        <v>44</v>
      </c>
      <c r="K16" s="155" t="s">
        <v>45</v>
      </c>
      <c r="L16" s="50" t="s">
        <v>70</v>
      </c>
    </row>
    <row r="17" spans="1:13" s="157" customFormat="1" ht="12">
      <c r="A17" s="159" t="s">
        <v>69</v>
      </c>
      <c r="B17" s="155"/>
      <c r="C17" s="155"/>
      <c r="D17" s="156"/>
      <c r="E17" s="155"/>
      <c r="F17" s="155"/>
      <c r="G17" s="155"/>
      <c r="H17" s="155"/>
      <c r="I17" s="155"/>
      <c r="J17" s="155"/>
      <c r="K17" s="155"/>
      <c r="L17" s="50"/>
      <c r="M17" s="357" t="s">
        <v>361</v>
      </c>
    </row>
    <row r="18" spans="1:13" s="157" customFormat="1" ht="12">
      <c r="A18" s="355" t="s">
        <v>90</v>
      </c>
      <c r="B18" s="183" t="e">
        <f>Openreach!G19</f>
        <v>#VALUE!</v>
      </c>
      <c r="C18" s="183" t="e">
        <f>Openreach!K19</f>
        <v>#VALUE!</v>
      </c>
      <c r="D18" s="183" t="e">
        <f>Openreach!O19</f>
        <v>#VALUE!</v>
      </c>
      <c r="E18" s="183" t="e">
        <f>Openreach!S19</f>
        <v>#VALUE!</v>
      </c>
      <c r="F18" s="183" t="e">
        <f>Openreach!W19</f>
        <v>#VALUE!</v>
      </c>
      <c r="G18" s="183" t="e">
        <f>Openreach!AA19</f>
        <v>#VALUE!</v>
      </c>
      <c r="H18" s="183" t="e">
        <f>Openreach!AE19</f>
        <v>#VALUE!</v>
      </c>
      <c r="I18" s="183" t="e">
        <f>Openreach!AI19</f>
        <v>#VALUE!</v>
      </c>
      <c r="J18" s="183" t="e">
        <f>Openreach!AM19</f>
        <v>#VALUE!</v>
      </c>
      <c r="K18" s="183" t="e">
        <f>Openreach!AQ19</f>
        <v>#VALUE!</v>
      </c>
      <c r="L18" s="181" t="e">
        <f>(K18-G18)/G18</f>
        <v>#VALUE!</v>
      </c>
      <c r="M18" s="358" t="s">
        <v>362</v>
      </c>
    </row>
    <row r="19" spans="1:13" s="157" customFormat="1" ht="12">
      <c r="A19" s="355" t="s">
        <v>309</v>
      </c>
      <c r="B19" s="183"/>
      <c r="C19" s="183" t="str">
        <f>OCP2!K8</f>
        <v>Removed</v>
      </c>
      <c r="D19" s="183" t="str">
        <f>OCP2!O8</f>
        <v>Removed</v>
      </c>
      <c r="E19" s="183" t="str">
        <f>OCP2!S8</f>
        <v>Removed</v>
      </c>
      <c r="F19" s="183" t="str">
        <f>OCP2!W8</f>
        <v>Removed</v>
      </c>
      <c r="G19" s="183" t="str">
        <f>OCP2!AA8</f>
        <v>Removed</v>
      </c>
      <c r="H19" s="183" t="str">
        <f>OCP2!AE8</f>
        <v>Removed</v>
      </c>
      <c r="I19" s="183" t="str">
        <f>OCP2!AI8</f>
        <v>Removed</v>
      </c>
      <c r="J19" s="183" t="str">
        <f>OCP2!AM8</f>
        <v>Removed</v>
      </c>
      <c r="K19" s="183" t="str">
        <f>OCP2!AQ8</f>
        <v>Removed</v>
      </c>
      <c r="L19" s="181" t="e">
        <f>(K19-G19)/G19</f>
        <v>#VALUE!</v>
      </c>
      <c r="M19" s="358" t="s">
        <v>364</v>
      </c>
    </row>
    <row r="20" spans="1:13" s="157" customFormat="1" ht="12">
      <c r="A20" s="160" t="s">
        <v>68</v>
      </c>
      <c r="B20" s="158"/>
      <c r="C20" s="158"/>
      <c r="D20" s="158"/>
      <c r="E20" s="158"/>
      <c r="F20" s="158"/>
      <c r="G20" s="158"/>
      <c r="H20" s="158"/>
      <c r="I20" s="158"/>
      <c r="J20" s="158"/>
      <c r="K20" s="158"/>
      <c r="L20" s="182"/>
      <c r="M20" s="358"/>
    </row>
    <row r="21" spans="1:13" s="157" customFormat="1" ht="12">
      <c r="A21" s="355" t="s">
        <v>309</v>
      </c>
      <c r="B21" s="183" t="str">
        <f>OCP2!G12</f>
        <v>Removed</v>
      </c>
      <c r="C21" s="183" t="str">
        <f>OCP2!K12</f>
        <v>Removed</v>
      </c>
      <c r="D21" s="183" t="str">
        <f>OCP2!O12</f>
        <v>Removed</v>
      </c>
      <c r="E21" s="183" t="str">
        <f>OCP2!S12</f>
        <v>Removed</v>
      </c>
      <c r="F21" s="183" t="str">
        <f>OCP2!W12</f>
        <v>Removed</v>
      </c>
      <c r="G21" s="183" t="str">
        <f>OCP2!AA12</f>
        <v>Removed</v>
      </c>
      <c r="H21" s="183" t="str">
        <f>OCP2!AE12</f>
        <v>Removed</v>
      </c>
      <c r="I21" s="183" t="str">
        <f>OCP2!AI12</f>
        <v>Removed</v>
      </c>
      <c r="J21" s="183" t="str">
        <f>OCP2!AM12</f>
        <v>Removed</v>
      </c>
      <c r="K21" s="183" t="str">
        <f>OCP2!AQ12</f>
        <v>Removed</v>
      </c>
      <c r="L21" s="181" t="e">
        <f>(K21-G21)/G21</f>
        <v>#VALUE!</v>
      </c>
      <c r="M21" s="358" t="s">
        <v>364</v>
      </c>
    </row>
    <row r="24" s="179" customFormat="1" ht="18.75" thickBot="1">
      <c r="A24" s="178" t="s">
        <v>53</v>
      </c>
    </row>
    <row r="25" ht="12.75" thickTop="1">
      <c r="B25" s="356" t="s">
        <v>359</v>
      </c>
    </row>
    <row r="26" spans="1:12" s="157" customFormat="1" ht="24">
      <c r="A26" s="1"/>
      <c r="B26" s="155" t="s">
        <v>66</v>
      </c>
      <c r="C26" s="155" t="s">
        <v>67</v>
      </c>
      <c r="D26" s="156" t="s">
        <v>38</v>
      </c>
      <c r="E26" s="155" t="s">
        <v>39</v>
      </c>
      <c r="F26" s="155" t="s">
        <v>40</v>
      </c>
      <c r="G26" s="155" t="s">
        <v>41</v>
      </c>
      <c r="H26" s="155" t="s">
        <v>42</v>
      </c>
      <c r="I26" s="155" t="s">
        <v>43</v>
      </c>
      <c r="J26" s="155" t="s">
        <v>44</v>
      </c>
      <c r="K26" s="155" t="s">
        <v>45</v>
      </c>
      <c r="L26" s="50" t="s">
        <v>70</v>
      </c>
    </row>
    <row r="27" spans="1:13" s="157" customFormat="1" ht="12">
      <c r="A27" s="159" t="s">
        <v>69</v>
      </c>
      <c r="B27" s="155"/>
      <c r="C27" s="155"/>
      <c r="D27" s="156"/>
      <c r="E27" s="155"/>
      <c r="F27" s="155"/>
      <c r="G27" s="155"/>
      <c r="H27" s="155"/>
      <c r="I27" s="155"/>
      <c r="J27" s="155"/>
      <c r="K27" s="155"/>
      <c r="L27" s="50"/>
      <c r="M27" s="357" t="s">
        <v>361</v>
      </c>
    </row>
    <row r="28" spans="1:13" s="157" customFormat="1" ht="12">
      <c r="A28" s="355" t="s">
        <v>90</v>
      </c>
      <c r="B28" s="183" t="e">
        <f>Openreach!G20</f>
        <v>#VALUE!</v>
      </c>
      <c r="C28" s="183" t="e">
        <f>Openreach!K20</f>
        <v>#VALUE!</v>
      </c>
      <c r="D28" s="183" t="e">
        <f>Openreach!O20</f>
        <v>#VALUE!</v>
      </c>
      <c r="E28" s="183" t="e">
        <f>Openreach!S20</f>
        <v>#VALUE!</v>
      </c>
      <c r="F28" s="183" t="e">
        <f>Openreach!W20</f>
        <v>#VALUE!</v>
      </c>
      <c r="G28" s="183" t="e">
        <f>Openreach!AA20</f>
        <v>#VALUE!</v>
      </c>
      <c r="H28" s="183" t="e">
        <f>Openreach!AE20</f>
        <v>#VALUE!</v>
      </c>
      <c r="I28" s="183" t="e">
        <f>Openreach!AI20</f>
        <v>#VALUE!</v>
      </c>
      <c r="J28" s="183" t="e">
        <f>Openreach!AM20</f>
        <v>#VALUE!</v>
      </c>
      <c r="K28" s="183" t="e">
        <f>Openreach!AQ20</f>
        <v>#VALUE!</v>
      </c>
      <c r="L28" s="181" t="e">
        <f>(K28-G28)/G28</f>
        <v>#VALUE!</v>
      </c>
      <c r="M28" s="358" t="s">
        <v>365</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3" r:id="rId1"/>
  <headerFooter alignWithMargins="0">
    <oddFooter>&amp;L&amp;A :page&amp;P&amp;COfcom Confidential&amp;R&amp;D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77"/>
  <sheetViews>
    <sheetView defaultGridColor="0" zoomScale="85" zoomScaleNormal="85" zoomScalePageLayoutView="0" colorId="22" workbookViewId="0" topLeftCell="A1">
      <pane ySplit="1" topLeftCell="A38" activePane="bottomLeft" state="frozen"/>
      <selection pane="topLeft" activeCell="A1" sqref="A1"/>
      <selection pane="bottomLeft" activeCell="J37" sqref="J37"/>
    </sheetView>
  </sheetViews>
  <sheetFormatPr defaultColWidth="12.7109375" defaultRowHeight="12"/>
  <cols>
    <col min="1" max="1" width="24.28125" style="153" customWidth="1"/>
    <col min="2" max="2" width="14.421875" style="153" customWidth="1"/>
    <col min="3" max="3" width="14.7109375" style="153" customWidth="1"/>
    <col min="4" max="16384" width="12.7109375" style="153" customWidth="1"/>
  </cols>
  <sheetData>
    <row r="1" spans="1:12" s="20" customFormat="1" ht="40.5" customHeight="1">
      <c r="A1" s="154" t="s">
        <v>73</v>
      </c>
      <c r="L1" s="20" t="s">
        <v>9</v>
      </c>
    </row>
    <row r="2" s="177" customFormat="1" ht="17.25" customHeight="1" thickBot="1">
      <c r="A2" s="176" t="s">
        <v>75</v>
      </c>
    </row>
    <row r="3" s="20" customFormat="1" ht="17.25" customHeight="1" thickTop="1">
      <c r="A3" s="167" t="s">
        <v>366</v>
      </c>
    </row>
    <row r="4" s="20" customFormat="1" ht="13.5" customHeight="1">
      <c r="A4" s="168" t="s">
        <v>99</v>
      </c>
    </row>
    <row r="5" s="20" customFormat="1" ht="13.5" customHeight="1">
      <c r="A5" s="162"/>
    </row>
    <row r="6" ht="14.25">
      <c r="A6" s="163" t="s">
        <v>74</v>
      </c>
    </row>
    <row r="7" spans="1:2" ht="12">
      <c r="A7" s="18" t="s">
        <v>76</v>
      </c>
      <c r="B7" s="171">
        <v>0.04</v>
      </c>
    </row>
    <row r="8" spans="1:2" ht="12">
      <c r="A8" s="18" t="s">
        <v>77</v>
      </c>
      <c r="B8" s="171">
        <v>0.11</v>
      </c>
    </row>
    <row r="9" spans="1:3" ht="12">
      <c r="A9" s="18" t="s">
        <v>78</v>
      </c>
      <c r="B9" s="171">
        <v>0.38</v>
      </c>
      <c r="C9" s="165"/>
    </row>
    <row r="10" spans="1:2" ht="12">
      <c r="A10" s="18" t="s">
        <v>79</v>
      </c>
      <c r="B10" s="171">
        <v>0.1</v>
      </c>
    </row>
    <row r="11" spans="1:2" ht="12">
      <c r="A11" s="18" t="s">
        <v>80</v>
      </c>
      <c r="B11" s="171">
        <v>0.17</v>
      </c>
    </row>
    <row r="12" spans="1:2" ht="12">
      <c r="A12" s="18" t="s">
        <v>81</v>
      </c>
      <c r="B12" s="171">
        <v>0.19</v>
      </c>
    </row>
    <row r="13" spans="1:2" ht="12">
      <c r="A13" s="164"/>
      <c r="B13" s="165"/>
    </row>
    <row r="14" ht="12.75">
      <c r="A14" s="167" t="s">
        <v>367</v>
      </c>
    </row>
    <row r="15" ht="12.75">
      <c r="A15" s="169" t="s">
        <v>82</v>
      </c>
    </row>
    <row r="16" ht="12.75">
      <c r="A16" s="169"/>
    </row>
    <row r="17" spans="2:3" ht="12">
      <c r="B17" s="166" t="s">
        <v>83</v>
      </c>
      <c r="C17" s="166" t="s">
        <v>93</v>
      </c>
    </row>
    <row r="18" spans="1:3" ht="12">
      <c r="A18" s="18" t="s">
        <v>84</v>
      </c>
      <c r="B18" s="199">
        <v>12</v>
      </c>
      <c r="C18" s="200">
        <f aca="true" t="shared" si="0" ref="C18:C23">B7</f>
        <v>0.04</v>
      </c>
    </row>
    <row r="19" spans="1:3" ht="12">
      <c r="A19" s="18" t="s">
        <v>85</v>
      </c>
      <c r="B19" s="362">
        <v>12</v>
      </c>
      <c r="C19" s="200">
        <f t="shared" si="0"/>
        <v>0.11</v>
      </c>
    </row>
    <row r="20" spans="1:4" ht="12.75">
      <c r="A20" s="364" t="s">
        <v>86</v>
      </c>
      <c r="B20" s="197">
        <v>36</v>
      </c>
      <c r="C20" s="271">
        <f t="shared" si="0"/>
        <v>0.38</v>
      </c>
      <c r="D20" s="143"/>
    </row>
    <row r="21" spans="1:3" ht="12">
      <c r="A21" s="18" t="s">
        <v>87</v>
      </c>
      <c r="B21" s="363">
        <v>48</v>
      </c>
      <c r="C21" s="271">
        <f t="shared" si="0"/>
        <v>0.1</v>
      </c>
    </row>
    <row r="22" spans="1:3" ht="12">
      <c r="A22" s="18" t="s">
        <v>88</v>
      </c>
      <c r="B22" s="272">
        <v>0</v>
      </c>
      <c r="C22" s="200">
        <f t="shared" si="0"/>
        <v>0.17</v>
      </c>
    </row>
    <row r="23" spans="1:3" ht="12">
      <c r="A23" s="18" t="s">
        <v>81</v>
      </c>
      <c r="B23" s="199">
        <v>0</v>
      </c>
      <c r="C23" s="200">
        <f t="shared" si="0"/>
        <v>0.19</v>
      </c>
    </row>
    <row r="25" ht="12.75">
      <c r="A25" s="170" t="s">
        <v>89</v>
      </c>
    </row>
    <row r="27" spans="2:4" ht="24">
      <c r="B27" s="166" t="s">
        <v>83</v>
      </c>
      <c r="C27" s="175" t="s">
        <v>95</v>
      </c>
      <c r="D27" s="339" t="s">
        <v>97</v>
      </c>
    </row>
    <row r="28" spans="1:3" ht="12">
      <c r="A28" s="18" t="s">
        <v>84</v>
      </c>
      <c r="B28" s="197">
        <v>12</v>
      </c>
      <c r="C28" s="188">
        <f aca="true" t="shared" si="1" ref="C28:C33">IF(B18=0,0,B28/B18*C18)</f>
        <v>0.04</v>
      </c>
    </row>
    <row r="29" spans="1:3" ht="12">
      <c r="A29" s="18" t="s">
        <v>85</v>
      </c>
      <c r="B29" s="197">
        <v>12</v>
      </c>
      <c r="C29" s="188">
        <f t="shared" si="1"/>
        <v>0.11</v>
      </c>
    </row>
    <row r="30" spans="1:3" ht="12">
      <c r="A30" s="18" t="s">
        <v>86</v>
      </c>
      <c r="B30" s="197">
        <v>28</v>
      </c>
      <c r="C30" s="188">
        <f t="shared" si="1"/>
        <v>0.29555555555555557</v>
      </c>
    </row>
    <row r="31" spans="1:3" ht="12">
      <c r="A31" s="18" t="s">
        <v>87</v>
      </c>
      <c r="B31" s="197">
        <v>0</v>
      </c>
      <c r="C31" s="188">
        <f t="shared" si="1"/>
        <v>0</v>
      </c>
    </row>
    <row r="32" spans="1:3" ht="12">
      <c r="A32" s="18" t="s">
        <v>88</v>
      </c>
      <c r="B32" s="197">
        <v>0</v>
      </c>
      <c r="C32" s="188">
        <f t="shared" si="1"/>
        <v>0</v>
      </c>
    </row>
    <row r="33" spans="1:3" ht="12">
      <c r="A33" s="18" t="s">
        <v>81</v>
      </c>
      <c r="B33" s="197">
        <v>0</v>
      </c>
      <c r="C33" s="188">
        <f t="shared" si="1"/>
        <v>0</v>
      </c>
    </row>
    <row r="34" spans="1:3" ht="12">
      <c r="A34" s="172" t="s">
        <v>50</v>
      </c>
      <c r="B34" s="198">
        <f>SUM(B28:B33)</f>
        <v>52</v>
      </c>
      <c r="C34" s="188">
        <f>SUM(C28:C33)</f>
        <v>0.4455555555555556</v>
      </c>
    </row>
    <row r="37" ht="12.75">
      <c r="A37" s="170" t="s">
        <v>121</v>
      </c>
    </row>
    <row r="38" ht="12.75">
      <c r="A38" s="170" t="s">
        <v>122</v>
      </c>
    </row>
    <row r="39" ht="12.75">
      <c r="A39" s="170" t="s">
        <v>123</v>
      </c>
    </row>
    <row r="40" ht="12.75">
      <c r="A40" s="170"/>
    </row>
    <row r="41" spans="2:5" ht="12.75" thickBot="1">
      <c r="B41" s="173">
        <v>40148</v>
      </c>
      <c r="C41" s="173">
        <v>40238</v>
      </c>
      <c r="D41" s="175"/>
      <c r="E41" s="174"/>
    </row>
    <row r="42" spans="1:5" ht="12.75" thickBot="1">
      <c r="A42" s="41" t="s">
        <v>90</v>
      </c>
      <c r="B42" s="365" t="s">
        <v>330</v>
      </c>
      <c r="C42" s="365" t="s">
        <v>330</v>
      </c>
      <c r="D42" s="399" t="s">
        <v>92</v>
      </c>
      <c r="E42" s="400" t="s">
        <v>94</v>
      </c>
    </row>
    <row r="43" spans="1:5" ht="12.75" thickBot="1">
      <c r="A43" t="s">
        <v>308</v>
      </c>
      <c r="B43" s="365" t="s">
        <v>330</v>
      </c>
      <c r="C43" s="365" t="s">
        <v>330</v>
      </c>
      <c r="D43" s="399"/>
      <c r="E43" s="400"/>
    </row>
    <row r="44" spans="1:5" ht="12.75" thickBot="1">
      <c r="A44" t="s">
        <v>309</v>
      </c>
      <c r="B44" s="365" t="s">
        <v>330</v>
      </c>
      <c r="C44" s="365" t="s">
        <v>330</v>
      </c>
      <c r="D44" s="399"/>
      <c r="E44" s="400"/>
    </row>
    <row r="45" spans="1:5" ht="12.75" thickBot="1">
      <c r="A45" t="s">
        <v>310</v>
      </c>
      <c r="B45" s="365" t="s">
        <v>330</v>
      </c>
      <c r="C45" s="365" t="s">
        <v>330</v>
      </c>
      <c r="D45" s="399"/>
      <c r="E45" s="400"/>
    </row>
    <row r="46" spans="1:5" ht="12.75" thickBot="1">
      <c r="A46" t="s">
        <v>311</v>
      </c>
      <c r="B46" s="365" t="s">
        <v>330</v>
      </c>
      <c r="C46" s="365" t="s">
        <v>330</v>
      </c>
      <c r="D46" s="399"/>
      <c r="E46" s="400"/>
    </row>
    <row r="47" spans="1:6" ht="12">
      <c r="A47" s="41" t="s">
        <v>91</v>
      </c>
      <c r="B47" s="366">
        <v>2928584.78</v>
      </c>
      <c r="C47" s="366">
        <v>2885384.0806298014</v>
      </c>
      <c r="D47" s="184">
        <f>B47*(1-C34)</f>
        <v>1623737.5613555554</v>
      </c>
      <c r="E47" s="180">
        <f>ABS(D47/C47-1)</f>
        <v>0.4372542732677941</v>
      </c>
      <c r="F47" s="339" t="s">
        <v>98</v>
      </c>
    </row>
    <row r="50" s="179" customFormat="1" ht="18.75" thickBot="1">
      <c r="A50" s="176" t="s">
        <v>96</v>
      </c>
    </row>
    <row r="51" ht="13.5" thickTop="1">
      <c r="A51" s="167" t="s">
        <v>368</v>
      </c>
    </row>
    <row r="52" ht="12.75">
      <c r="A52" s="167" t="s">
        <v>369</v>
      </c>
    </row>
    <row r="53" ht="12.75">
      <c r="A53" s="168" t="s">
        <v>370</v>
      </c>
    </row>
    <row r="55" ht="14.25">
      <c r="A55" s="163" t="s">
        <v>100</v>
      </c>
    </row>
    <row r="56" spans="1:3" ht="12">
      <c r="A56" s="185" t="s">
        <v>101</v>
      </c>
      <c r="B56" s="186">
        <v>0.38</v>
      </c>
      <c r="C56" s="339" t="s">
        <v>106</v>
      </c>
    </row>
    <row r="57" spans="1:2" ht="24">
      <c r="A57" s="185" t="s">
        <v>102</v>
      </c>
      <c r="B57" s="186">
        <v>0.3</v>
      </c>
    </row>
    <row r="58" spans="1:2" ht="12">
      <c r="A58" s="185" t="s">
        <v>103</v>
      </c>
      <c r="B58" s="186">
        <v>0.11</v>
      </c>
    </row>
    <row r="59" spans="1:2" ht="12">
      <c r="A59" s="185" t="s">
        <v>104</v>
      </c>
      <c r="B59" s="186">
        <v>0.13</v>
      </c>
    </row>
    <row r="60" spans="1:2" ht="12">
      <c r="A60" s="185" t="s">
        <v>105</v>
      </c>
      <c r="B60" s="186">
        <v>0.08</v>
      </c>
    </row>
    <row r="61" spans="1:2" ht="12">
      <c r="A61" s="164" t="s">
        <v>50</v>
      </c>
      <c r="B61" s="186">
        <f>SUM(B56:B60)</f>
        <v>0.9999999999999999</v>
      </c>
    </row>
    <row r="64" ht="12.75">
      <c r="A64" s="167" t="s">
        <v>107</v>
      </c>
    </row>
    <row r="65" ht="12.75">
      <c r="A65" s="169" t="s">
        <v>108</v>
      </c>
    </row>
    <row r="66" spans="1:3" ht="12.75">
      <c r="A66" s="169"/>
      <c r="C66" s="166" t="s">
        <v>109</v>
      </c>
    </row>
    <row r="67" spans="1:3" ht="12">
      <c r="A67" s="185" t="s">
        <v>101</v>
      </c>
      <c r="B67" s="187">
        <v>0.33</v>
      </c>
      <c r="C67" s="189">
        <f>B67/$B$72</f>
        <v>0.4342105263157895</v>
      </c>
    </row>
    <row r="68" spans="1:3" ht="24">
      <c r="A68" s="185" t="s">
        <v>102</v>
      </c>
      <c r="B68" s="187">
        <v>0.2</v>
      </c>
      <c r="C68" s="189">
        <f>B68/$B$72</f>
        <v>0.2631578947368421</v>
      </c>
    </row>
    <row r="69" spans="1:3" ht="12">
      <c r="A69" s="185" t="s">
        <v>103</v>
      </c>
      <c r="B69" s="187">
        <v>0.08</v>
      </c>
      <c r="C69" s="189">
        <f>B69/$B$72</f>
        <v>0.10526315789473684</v>
      </c>
    </row>
    <row r="70" spans="1:3" ht="12">
      <c r="A70" s="185" t="s">
        <v>104</v>
      </c>
      <c r="B70" s="187">
        <v>0.12</v>
      </c>
      <c r="C70" s="189">
        <f>B70/$B$72</f>
        <v>0.15789473684210525</v>
      </c>
    </row>
    <row r="71" spans="1:3" ht="12">
      <c r="A71" s="185" t="s">
        <v>105</v>
      </c>
      <c r="B71" s="187">
        <v>0.03</v>
      </c>
      <c r="C71" s="189">
        <f>B71/$B$72</f>
        <v>0.039473684210526314</v>
      </c>
    </row>
    <row r="72" spans="1:3" ht="12">
      <c r="A72" s="164" t="s">
        <v>50</v>
      </c>
      <c r="B72" s="187">
        <f>SUM(B67:B71)</f>
        <v>0.76</v>
      </c>
      <c r="C72" s="189">
        <f>SUM(C67:C71)</f>
        <v>1</v>
      </c>
    </row>
    <row r="75" ht="12.75">
      <c r="A75" s="167" t="s">
        <v>110</v>
      </c>
    </row>
    <row r="77" spans="1:3" ht="38.25" customHeight="1">
      <c r="A77" s="174" t="s">
        <v>111</v>
      </c>
      <c r="B77" s="180">
        <f>SUM(C69:C70)</f>
        <v>0.2631578947368421</v>
      </c>
      <c r="C77" s="201"/>
    </row>
  </sheetData>
  <sheetProtection/>
  <mergeCells count="2">
    <mergeCell ref="D42:D46"/>
    <mergeCell ref="E42:E46"/>
  </mergeCells>
  <printOptions/>
  <pageMargins left="0.7480314960629921" right="0.7480314960629921" top="0.984251968503937" bottom="0.984251968503937" header="0.5118110236220472" footer="0.5118110236220472"/>
  <pageSetup fitToHeight="1" fitToWidth="1" horizontalDpi="600" verticalDpi="600" orientation="landscape" paperSize="9" scale="45" r:id="rId1"/>
  <headerFooter alignWithMargins="0">
    <oddFooter>&amp;L&amp;A :page&amp;P&amp;COfcom Confidential&amp;R&amp;D</oddFooter>
  </headerFooter>
</worksheet>
</file>

<file path=xl/worksheets/sheet9.xml><?xml version="1.0" encoding="utf-8"?>
<worksheet xmlns="http://schemas.openxmlformats.org/spreadsheetml/2006/main" xmlns:r="http://schemas.openxmlformats.org/officeDocument/2006/relationships">
  <sheetPr>
    <tabColor rgb="FFFFFF00"/>
  </sheetPr>
  <dimension ref="A1:L1"/>
  <sheetViews>
    <sheetView defaultGridColor="0" zoomScalePageLayoutView="0" colorId="22" workbookViewId="0" topLeftCell="A1">
      <pane ySplit="1" topLeftCell="A2" activePane="bottomLeft" state="frozen"/>
      <selection pane="topLeft" activeCell="A1" sqref="A1"/>
      <selection pane="bottomLeft" activeCell="A1" sqref="A1"/>
    </sheetView>
  </sheetViews>
  <sheetFormatPr defaultColWidth="12.7109375" defaultRowHeight="12"/>
  <cols>
    <col min="1" max="16384" width="12.7109375" style="19" customWidth="1"/>
  </cols>
  <sheetData>
    <row r="1" spans="1:12" s="20" customFormat="1" ht="40.5" customHeight="1">
      <c r="A1" s="154" t="s">
        <v>371</v>
      </c>
      <c r="L1" s="20" t="s">
        <v>9</v>
      </c>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&amp;L&amp;A :page&amp;P&amp;COfcom Confidential&amp;R&amp;D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Analysys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Jordi Casanova</dc:creator>
  <cp:keywords/>
  <dc:description/>
  <cp:lastModifiedBy>chia.seiler</cp:lastModifiedBy>
  <cp:lastPrinted>2011-04-14T08:41:04Z</cp:lastPrinted>
  <dcterms:created xsi:type="dcterms:W3CDTF">1997-01-23T15:12:23Z</dcterms:created>
  <dcterms:modified xsi:type="dcterms:W3CDTF">2011-04-15T13:11:21Z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Consultation</vt:lpwstr>
  </property>
</Properties>
</file>