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codeName="{320AAD7A-AEEB-3B57-35EE-6C7AAB037B02}"/>
  <workbookPr codeName="ThisWorkbook"/>
  <mc:AlternateContent xmlns:mc="http://schemas.openxmlformats.org/markup-compatibility/2006">
    <mc:Choice Requires="x15">
      <x15ac:absPath xmlns:x15ac="http://schemas.microsoft.com/office/spreadsheetml/2010/11/ac" url="https://ofcomuk-my.sharepoint.com/personal/sweta_rana_ofcom_org_uk/Documents/Upcoming/ALF 900 1800 MHz/"/>
    </mc:Choice>
  </mc:AlternateContent>
  <xr:revisionPtr revIDLastSave="0" documentId="8_{7B729CA9-0085-4F08-8582-9AA2875F106D}" xr6:coauthVersionLast="28" xr6:coauthVersionMax="28" xr10:uidLastSave="{00000000-0000-0000-0000-000000000000}"/>
  <bookViews>
    <workbookView xWindow="0" yWindow="0" windowWidth="21585" windowHeight="7185" xr2:uid="{00000000-000D-0000-FFFF-FFFF00000000}"/>
  </bookViews>
  <sheets>
    <sheet name="Contents" sheetId="50" r:id="rId1"/>
    <sheet name="Style Guidelines" sheetId="47" r:id="rId2"/>
    <sheet name="TAF calculation" sheetId="56" r:id="rId3"/>
    <sheet name="Average Tax rate" sheetId="57" r:id="rId4"/>
  </sheets>
  <externalReferences>
    <externalReference r:id="rId5"/>
  </externalReferences>
  <definedNames>
    <definedName name="ALF_for_TAF_calc">'TAF calculation'!$C$30</definedName>
    <definedName name="Average_Tax">'Average Tax rate'!$B$12</definedName>
    <definedName name="Check_TAF">'TAF calculation'!$B$32</definedName>
    <definedName name="Check_Tax">'Average Tax rate'!$B$29</definedName>
    <definedName name="Date1">#REF!</definedName>
    <definedName name="Date2">#REF!</definedName>
    <definedName name="Date3">#REF!</definedName>
    <definedName name="IT">#REF!</definedName>
    <definedName name="Lump_Sum_1800">'TAF calculation'!#REF!</definedName>
    <definedName name="Lump_Sum_900" localSheetId="2">'TAF calculation'!#REF!</definedName>
    <definedName name="PmtType">#REF!</definedName>
    <definedName name="QA_box">Contents!#REF!</definedName>
    <definedName name="solver_adj" localSheetId="2" hidden="1">'TAF calculation'!#REF!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'TAF calculation'!#REF!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0</definedName>
    <definedName name="Style">Contents!#REF!</definedName>
    <definedName name="TAF">'TAF calculation'!$B$31</definedName>
    <definedName name="UKPOP">#REF!</definedName>
    <definedName name="Version_box">Contents!#REF!</definedName>
    <definedName name="WACC">#REF!</definedName>
    <definedName name="Workbook.Author">Contents!#REF!</definedName>
    <definedName name="Workbook.Location">Contents!$B$11</definedName>
    <definedName name="Workbook.Objective">Contents!$B$8</definedName>
    <definedName name="Workbook.Status">Contents!$B$10</definedName>
    <definedName name="Workbook.Title" localSheetId="2">[1]Contents!$B$6</definedName>
    <definedName name="Workbook.Title">Contents!$B$6</definedName>
    <definedName name="Workbook.Version">Contents!$B$9</definedName>
  </definedNames>
  <calcPr calcId="171027"/>
</workbook>
</file>

<file path=xl/calcChain.xml><?xml version="1.0" encoding="utf-8"?>
<calcChain xmlns="http://schemas.openxmlformats.org/spreadsheetml/2006/main">
  <c r="B14" i="57" l="1"/>
  <c r="B13" i="57"/>
  <c r="B11" i="57"/>
  <c r="C22" i="57" l="1"/>
  <c r="D17" i="57"/>
  <c r="D22" i="57" s="1"/>
  <c r="D16" i="57"/>
  <c r="E16" i="57" s="1"/>
  <c r="F16" i="57" s="1"/>
  <c r="G16" i="57" s="1"/>
  <c r="H16" i="57" s="1"/>
  <c r="I16" i="57" s="1"/>
  <c r="J16" i="57" s="1"/>
  <c r="K16" i="57" s="1"/>
  <c r="L16" i="57" s="1"/>
  <c r="M16" i="57" s="1"/>
  <c r="N16" i="57" s="1"/>
  <c r="O16" i="57" s="1"/>
  <c r="P16" i="57" s="1"/>
  <c r="Q16" i="57" s="1"/>
  <c r="R16" i="57" s="1"/>
  <c r="S16" i="57" s="1"/>
  <c r="T16" i="57" s="1"/>
  <c r="U16" i="57" s="1"/>
  <c r="V16" i="57" s="1"/>
  <c r="E17" i="57" l="1"/>
  <c r="F17" i="57" s="1"/>
  <c r="G17" i="57" s="1"/>
  <c r="F22" i="57" l="1"/>
  <c r="E22" i="57"/>
  <c r="G22" i="57"/>
  <c r="H17" i="57"/>
  <c r="H22" i="57" l="1"/>
  <c r="I17" i="57"/>
  <c r="I22" i="57" l="1"/>
  <c r="J17" i="57"/>
  <c r="J22" i="57" l="1"/>
  <c r="K17" i="57"/>
  <c r="K22" i="57" l="1"/>
  <c r="L17" i="57"/>
  <c r="M17" i="57" l="1"/>
  <c r="L22" i="57"/>
  <c r="N17" i="57" l="1"/>
  <c r="M22" i="57"/>
  <c r="O17" i="57" l="1"/>
  <c r="N22" i="57"/>
  <c r="P17" i="57" l="1"/>
  <c r="O22" i="57"/>
  <c r="P22" i="57" l="1"/>
  <c r="Q17" i="57"/>
  <c r="Q22" i="57" l="1"/>
  <c r="R17" i="57"/>
  <c r="R22" i="57" l="1"/>
  <c r="S17" i="57"/>
  <c r="S22" i="57" l="1"/>
  <c r="T17" i="57"/>
  <c r="T22" i="57" l="1"/>
  <c r="U17" i="57"/>
  <c r="V17" i="57" l="1"/>
  <c r="V22" i="57" s="1"/>
  <c r="U22" i="57"/>
  <c r="B23" i="57" l="1"/>
  <c r="B24" i="57" s="1"/>
  <c r="B25" i="57" s="1"/>
  <c r="B28" i="57" s="1"/>
  <c r="V30" i="56"/>
  <c r="V28" i="56" s="1"/>
  <c r="U30" i="56"/>
  <c r="U28" i="56" s="1"/>
  <c r="S30" i="56"/>
  <c r="S28" i="56" s="1"/>
  <c r="Q30" i="56"/>
  <c r="Q28" i="56" s="1"/>
  <c r="P30" i="56"/>
  <c r="P28" i="56" s="1"/>
  <c r="O30" i="56"/>
  <c r="O28" i="56" s="1"/>
  <c r="N30" i="56"/>
  <c r="N28" i="56" s="1"/>
  <c r="M30" i="56"/>
  <c r="M28" i="56" s="1"/>
  <c r="L30" i="56"/>
  <c r="L28" i="56" s="1"/>
  <c r="K30" i="56"/>
  <c r="K28" i="56" s="1"/>
  <c r="J30" i="56"/>
  <c r="J28" i="56" s="1"/>
  <c r="I30" i="56"/>
  <c r="I28" i="56" s="1"/>
  <c r="H30" i="56"/>
  <c r="H28" i="56" s="1"/>
  <c r="G30" i="56"/>
  <c r="G28" i="56" s="1"/>
  <c r="F30" i="56"/>
  <c r="F28" i="56" s="1"/>
  <c r="E30" i="56"/>
  <c r="E28" i="56" s="1"/>
  <c r="D30" i="56"/>
  <c r="D28" i="56" s="1"/>
  <c r="C28" i="56"/>
  <c r="B27" i="56"/>
  <c r="A27" i="56"/>
  <c r="D9" i="56"/>
  <c r="E9" i="56" s="1"/>
  <c r="F9" i="56" s="1"/>
  <c r="G9" i="56" s="1"/>
  <c r="G24" i="56" s="1"/>
  <c r="G25" i="56" s="1"/>
  <c r="F2" i="50"/>
  <c r="R30" i="56" l="1"/>
  <c r="R28" i="56" s="1"/>
  <c r="T30" i="56"/>
  <c r="T28" i="56" s="1"/>
  <c r="E24" i="56"/>
  <c r="E25" i="56" s="1"/>
  <c r="C24" i="56"/>
  <c r="D24" i="56"/>
  <c r="D25" i="56" s="1"/>
  <c r="F24" i="56"/>
  <c r="F25" i="56" s="1"/>
  <c r="H9" i="56"/>
  <c r="B28" i="56" l="1"/>
  <c r="B30" i="56"/>
  <c r="C25" i="56"/>
  <c r="I9" i="56"/>
  <c r="H24" i="56"/>
  <c r="H25" i="56" s="1"/>
  <c r="J9" i="56" l="1"/>
  <c r="I24" i="56"/>
  <c r="I25" i="56" l="1"/>
  <c r="K9" i="56"/>
  <c r="J24" i="56"/>
  <c r="J25" i="56" s="1"/>
  <c r="K24" i="56" l="1"/>
  <c r="L9" i="56"/>
  <c r="K25" i="56" l="1"/>
  <c r="L24" i="56"/>
  <c r="M9" i="56"/>
  <c r="L25" i="56" l="1"/>
  <c r="M24" i="56"/>
  <c r="M25" i="56" s="1"/>
  <c r="N9" i="56"/>
  <c r="N24" i="56" l="1"/>
  <c r="N25" i="56" s="1"/>
  <c r="O9" i="56"/>
  <c r="O24" i="56" l="1"/>
  <c r="O25" i="56" s="1"/>
  <c r="P9" i="56"/>
  <c r="P24" i="56" l="1"/>
  <c r="P25" i="56" s="1"/>
  <c r="Q9" i="56"/>
  <c r="Q24" i="56" l="1"/>
  <c r="Q25" i="56" s="1"/>
  <c r="R9" i="56"/>
  <c r="R24" i="56" l="1"/>
  <c r="R25" i="56" s="1"/>
  <c r="S9" i="56"/>
  <c r="S24" i="56" l="1"/>
  <c r="S25" i="56" s="1"/>
  <c r="T9" i="56"/>
  <c r="T24" i="56" l="1"/>
  <c r="T25" i="56" s="1"/>
  <c r="U9" i="56"/>
  <c r="U24" i="56" l="1"/>
  <c r="U25" i="56" s="1"/>
  <c r="V9" i="56"/>
  <c r="V24" i="56" l="1"/>
  <c r="V25" i="56" l="1"/>
  <c r="B25" i="56" s="1"/>
  <c r="B29" i="56" s="1"/>
  <c r="B31" i="56" s="1"/>
  <c r="B29" i="57" s="1"/>
  <c r="A6" i="57" s="1"/>
  <c r="B24" i="56"/>
  <c r="B32" i="56" l="1"/>
  <c r="A15" i="56" s="1"/>
</calcChain>
</file>

<file path=xl/sharedStrings.xml><?xml version="1.0" encoding="utf-8"?>
<sst xmlns="http://schemas.openxmlformats.org/spreadsheetml/2006/main" count="191" uniqueCount="127">
  <si>
    <t>Sheet</t>
  </si>
  <si>
    <t>Description</t>
  </si>
  <si>
    <t>Status</t>
  </si>
  <si>
    <t>Notes</t>
  </si>
  <si>
    <t>Output</t>
  </si>
  <si>
    <t>Highlight</t>
  </si>
  <si>
    <t>A key result from this part of the model (in particular one that will be used elsewhere in the model)</t>
  </si>
  <si>
    <t>Input Data</t>
  </si>
  <si>
    <t>Style Guidelines</t>
  </si>
  <si>
    <t>Name</t>
  </si>
  <si>
    <t>Note</t>
  </si>
  <si>
    <t>H1</t>
  </si>
  <si>
    <t>H2</t>
  </si>
  <si>
    <t>H3</t>
  </si>
  <si>
    <t>H4</t>
  </si>
  <si>
    <t>Heading level 1</t>
  </si>
  <si>
    <t>Heading level 2</t>
  </si>
  <si>
    <t>Heading level 3</t>
  </si>
  <si>
    <t>Heading level 4</t>
  </si>
  <si>
    <t>Title</t>
  </si>
  <si>
    <t>A piece of real data (only change if you have better data)</t>
  </si>
  <si>
    <t>An input to the model that it is expected the user will change (change at will)</t>
  </si>
  <si>
    <t>A side calculation intended solely to cross check a result (and which therefore should not be referenced anywhere else in the model)</t>
  </si>
  <si>
    <r>
      <t xml:space="preserve">An Excel Name applying to one or more adjacent cells (use </t>
    </r>
    <r>
      <rPr>
        <u/>
        <sz val="9"/>
        <rFont val="Arial"/>
        <family val="2"/>
      </rPr>
      <t>I</t>
    </r>
    <r>
      <rPr>
        <sz val="9"/>
        <rFont val="Arial"/>
        <family val="2"/>
      </rPr>
      <t xml:space="preserve">nsert </t>
    </r>
    <r>
      <rPr>
        <u/>
        <sz val="9"/>
        <rFont val="Arial"/>
        <family val="2"/>
      </rPr>
      <t>N</t>
    </r>
    <r>
      <rPr>
        <sz val="9"/>
        <rFont val="Arial"/>
        <family val="2"/>
      </rPr>
      <t xml:space="preserve">ame </t>
    </r>
    <r>
      <rPr>
        <u/>
        <sz val="9"/>
        <rFont val="Arial"/>
        <family val="2"/>
      </rPr>
      <t>C</t>
    </r>
    <r>
      <rPr>
        <sz val="9"/>
        <rFont val="Arial"/>
        <family val="2"/>
      </rPr>
      <t>reate to actually create the Excel Names)</t>
    </r>
  </si>
  <si>
    <t>A note (NB smaller than standard font size)</t>
  </si>
  <si>
    <t>NB Use Window Unfreeze Panes (on each worksheet) to have row 1 scroll with the rest of the worksheet</t>
  </si>
  <si>
    <t>Version</t>
  </si>
  <si>
    <t>Objective</t>
  </si>
  <si>
    <t xml:space="preserve">Title </t>
  </si>
  <si>
    <t>Information</t>
  </si>
  <si>
    <t>Contents</t>
  </si>
  <si>
    <t>A guide to the styles used in this workbook</t>
  </si>
  <si>
    <t>This contents sheet</t>
  </si>
  <si>
    <t xml:space="preserve"> </t>
  </si>
  <si>
    <t>Checksum</t>
  </si>
  <si>
    <t>Confidentiality status</t>
  </si>
  <si>
    <t>A cell that is highlighted for uncertainty</t>
  </si>
  <si>
    <t>Input</t>
  </si>
  <si>
    <t>Note or Source</t>
  </si>
  <si>
    <t>Advanced user styles</t>
  </si>
  <si>
    <t>Input assumption</t>
  </si>
  <si>
    <t>Source</t>
  </si>
  <si>
    <t>Named range</t>
  </si>
  <si>
    <t xml:space="preserve">Note </t>
  </si>
  <si>
    <t>A source</t>
  </si>
  <si>
    <t>Styles</t>
  </si>
  <si>
    <t>Un-format</t>
  </si>
  <si>
    <t>Going back to default Excel formatting</t>
  </si>
  <si>
    <t>Project case code</t>
  </si>
  <si>
    <t>Input assumptions</t>
  </si>
  <si>
    <t>2018/19</t>
  </si>
  <si>
    <t>2019/20</t>
  </si>
  <si>
    <t>2020/21</t>
  </si>
  <si>
    <t>2021/22</t>
  </si>
  <si>
    <t>2022/23</t>
  </si>
  <si>
    <t>2023/24</t>
  </si>
  <si>
    <t>2024/25</t>
  </si>
  <si>
    <t>2025/26</t>
  </si>
  <si>
    <t>2026/27</t>
  </si>
  <si>
    <t>2027/28</t>
  </si>
  <si>
    <t>2028/29</t>
  </si>
  <si>
    <t>2029/30</t>
  </si>
  <si>
    <t>2030/31</t>
  </si>
  <si>
    <t>2031/32</t>
  </si>
  <si>
    <t>2032/33</t>
  </si>
  <si>
    <t>Annual inflation assumption</t>
  </si>
  <si>
    <t>PV</t>
  </si>
  <si>
    <t>Lump sum value amortised (falls over time with inflation)</t>
  </si>
  <si>
    <t>Tax benefits of amortisation of lump sum payment</t>
  </si>
  <si>
    <t>less Tax benefits of amortisation of lump sum payment</t>
  </si>
  <si>
    <t>Check=0</t>
  </si>
  <si>
    <t>Main corporate tax rate</t>
  </si>
  <si>
    <t xml:space="preserve">Duration of ALF calculation of 20 years </t>
  </si>
  <si>
    <t>All in real terms. Payments assumed to occur at the beginning of the year.</t>
  </si>
  <si>
    <t>Tax benefits for annual licence fees</t>
  </si>
  <si>
    <t>Tax Adjustment Factor</t>
  </si>
  <si>
    <t>Terms and conditions</t>
  </si>
  <si>
    <t xml:space="preserve">The terms and conditions on which OFCOM is making available the model are set out below.                                      </t>
  </si>
  <si>
    <t xml:space="preserve">                                                </t>
  </si>
  <si>
    <t xml:space="preserve">No representation or warranty is given as to the accuracy, completeness or correctness of the provided Model and it is provided 'as is'. It is provided without any representation or endorsement made and without warranty of any kind, whether express or implied, including but not limited to the implied warranties of satisfactory quality, fitness for a particular purpose, non-infringement, compatibility, security and accuracy.                                        </t>
  </si>
  <si>
    <t xml:space="preserve">OFCOM does not accept any responsibility for any loss, disruption or damage to your data or your computer system which may occur whilst using the Model or material derived from the Model. OFCOM does not warrant that the functions contained in the Model will be uninterrupted or error free. Also, OFCOM does not warrant that defects will be corrected, or that the Model provided is free of viruses. </t>
  </si>
  <si>
    <t xml:space="preserve">In no event will OFCOM be liable for any loss or damage including, without limitation, indirect or consequential loss or damage, or any loss or damages whatsoever arising from use or loss of use of, data or profits arising out of or in connection with the use or otherwise of the provided Model. By using this Model, you agree to the above.                                           </t>
  </si>
  <si>
    <t>No confidential data</t>
  </si>
  <si>
    <t>Release date</t>
  </si>
  <si>
    <t xml:space="preserve">All right, title and interest in the provided model (the ‘Model’) are owned by OFCOM. Such title and interest is protected by United Kingdom intellectual property laws and international treaty provisions. While you may freely use the Model for the purposes for which it is provided, as set out in the accompanying model documentation, it is not to be modified in any way or used for commercial gain or otherwise without the prior written permission of OFCOM.                                                                                   </t>
  </si>
  <si>
    <t>Calculation of Tax Adjustment Factor</t>
  </si>
  <si>
    <t>Inflation index</t>
  </si>
  <si>
    <t xml:space="preserve">Annual licence fee </t>
  </si>
  <si>
    <t>This macro iteratively calculates the Tax Adjustment Factor, which reflect the more advantageous tax treatment of ALF compared to lump sum payments.</t>
  </si>
  <si>
    <t>Run macro to calculate Tax Adjustment Factor if necessary</t>
  </si>
  <si>
    <t>Lump sum assumed for tax adjustment factor calculation</t>
  </si>
  <si>
    <t>2033/34</t>
  </si>
  <si>
    <t>2034/35</t>
  </si>
  <si>
    <t>The macro hard codes the ALF figure assumed in the calculation of the tax adjustment factor.</t>
  </si>
  <si>
    <t>TAF Calculation</t>
  </si>
  <si>
    <t>Calculate Tax Adjustment Factor for derivation of ALF for 900 MHz and 1800 MHz spectrum</t>
  </si>
  <si>
    <t>Calculation of TAF</t>
  </si>
  <si>
    <t>Calculation of tax adjustment factor for ALF</t>
  </si>
  <si>
    <t>See:</t>
  </si>
  <si>
    <t>Real post tax discount rate</t>
  </si>
  <si>
    <t>Updated inputs for:</t>
  </si>
  <si>
    <t>Different labels for:</t>
  </si>
  <si>
    <t>ALF annuity period (years)</t>
  </si>
  <si>
    <t>year</t>
  </si>
  <si>
    <t>Amortisation of lump sum  (falls over time with inflation)</t>
  </si>
  <si>
    <t>PV of amortised lump sum</t>
  </si>
  <si>
    <t>PV of tax benefits of amortisation of lump sum payment</t>
  </si>
  <si>
    <t>lump sum payment, net of PV of tax benefit</t>
  </si>
  <si>
    <t>Tax Adjustment Factor (TAF)</t>
  </si>
  <si>
    <t>Average corporate tax rate</t>
  </si>
  <si>
    <t>Average Tax rate</t>
  </si>
  <si>
    <t>Run macro to calculate Average Tax rate if necessary</t>
  </si>
  <si>
    <t>Post tax NPV of lump sum payment (where lump sum payment = 100 in arbitary units)</t>
  </si>
  <si>
    <t>Calculates the average tax rate that produces the same TAF as that calculated in "TAF calculation" sheet</t>
  </si>
  <si>
    <t>Calculation of Average Tax rate</t>
  </si>
  <si>
    <t>Version 3</t>
  </si>
  <si>
    <t>Differences compared to Version 2</t>
  </si>
  <si>
    <t>An earlier spreadsheet, Version 2, was made available when the September 2015 Statement was published.</t>
  </si>
  <si>
    <t>http://www.ofcom.org.uk/static/consultations/7879-ALF/TAF_calculation.xlsm</t>
  </si>
  <si>
    <t>The differences in the "TAF calculation" sheet in Version 3 compared to Version 2 are:</t>
  </si>
  <si>
    <t>Different years, 2018/19 to 2037/38 (cells C4:V4), which were previously labelled as  2015/16 to 2034/35.</t>
  </si>
  <si>
    <t>Real post discount rate (cell B5); and Main corporate tax rates (cells C6:V6).</t>
  </si>
  <si>
    <t xml:space="preserve">The TAF Calculation model has been created solely for the purpose of deriving ALF for 900 MHz and 1800 MHz spectrum, according to the methodology described in Section 4 of the Consultation. </t>
  </si>
  <si>
    <t>2035/36</t>
  </si>
  <si>
    <t>2036/37</t>
  </si>
  <si>
    <t>2037/38</t>
  </si>
  <si>
    <t>Approved for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</si>
</sst>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Red]\-&quot;£&quot;#,##0.00"/>
    <numFmt numFmtId="43" formatCode="_-* #,##0.00_-;\-* #,##0.00_-;_-* &quot;-&quot;??_-;_-@_-"/>
    <numFmt numFmtId="164" formatCode="_(* #,##0_);_(* \(#,##0\);_(* &quot;-&quot;_);_(@_)"/>
    <numFmt numFmtId="165" formatCode="_(* #,##0.00_);_(* \(#,##0.00\);_(* &quot;-&quot;??_);_(@_)"/>
    <numFmt numFmtId="166" formatCode="#,##0_);[Red]\-#,##0_);0_);@_)"/>
    <numFmt numFmtId="167" formatCode="#,##0.00_);[Red]\-#,##0.00_);0.00_);@_)"/>
    <numFmt numFmtId="168" formatCode="#,##0%;[Red]\-#,##0%;0%;@_)"/>
    <numFmt numFmtId="169" formatCode="0.0%"/>
    <numFmt numFmtId="170" formatCode="_-* #,##0.00000_-;\-* #,##0.00000_-;_-* &quot;-&quot;_-;_-@_-"/>
    <numFmt numFmtId="171" formatCode="_-* #,##0.0000_-;\-* #,##0.0000_-;_-* &quot;-&quot;_-;_-@_-"/>
    <numFmt numFmtId="172" formatCode="0.0000"/>
    <numFmt numFmtId="173" formatCode="0.000000"/>
    <numFmt numFmtId="174" formatCode="#,##0.000_);[Red]\-#,##0.000_);0.000_);@_)"/>
    <numFmt numFmtId="175" formatCode="_-* #,##0.000000_-;\-* #,##0.000000_-;_-* &quot;-&quot;_-;_-@_-"/>
  </numFmts>
  <fonts count="24" x14ac:knownFonts="1">
    <font>
      <sz val="9"/>
      <name val="Arial"/>
      <family val="2"/>
    </font>
    <font>
      <sz val="11"/>
      <color theme="1"/>
      <name val="Calibri"/>
      <family val="2"/>
      <scheme val="minor"/>
    </font>
    <font>
      <b/>
      <sz val="12"/>
      <name val="Arial"/>
      <family val="2"/>
    </font>
    <font>
      <sz val="9"/>
      <name val="Arial"/>
      <family val="2"/>
    </font>
    <font>
      <b/>
      <sz val="18"/>
      <name val="Arial"/>
      <family val="2"/>
    </font>
    <font>
      <b/>
      <sz val="14"/>
      <name val="Arial"/>
      <family val="2"/>
    </font>
    <font>
      <b/>
      <sz val="9"/>
      <name val="Arial"/>
      <family val="2"/>
    </font>
    <font>
      <b/>
      <sz val="22"/>
      <name val="Arial"/>
      <family val="2"/>
    </font>
    <font>
      <sz val="8"/>
      <name val="Arial"/>
      <family val="2"/>
    </font>
    <font>
      <u/>
      <sz val="9"/>
      <name val="Arial"/>
      <family val="2"/>
    </font>
    <font>
      <i/>
      <sz val="9"/>
      <color indexed="16"/>
      <name val="Arial"/>
      <family val="2"/>
    </font>
    <font>
      <i/>
      <sz val="9"/>
      <name val="Arial"/>
      <family val="2"/>
    </font>
    <font>
      <sz val="9"/>
      <name val="Verdana"/>
      <family val="2"/>
    </font>
    <font>
      <sz val="8"/>
      <color indexed="10"/>
      <name val="Arial"/>
      <family val="2"/>
    </font>
    <font>
      <i/>
      <sz val="9"/>
      <color rgb="FF969696"/>
      <name val="Arial"/>
      <family val="2"/>
    </font>
    <font>
      <b/>
      <i/>
      <sz val="9"/>
      <name val="Arial"/>
      <family val="2"/>
    </font>
    <font>
      <b/>
      <i/>
      <sz val="9"/>
      <color theme="4"/>
      <name val="Arial"/>
      <family val="2"/>
    </font>
    <font>
      <u/>
      <sz val="8.25"/>
      <color theme="10"/>
      <name val="Calibri"/>
      <family val="2"/>
    </font>
    <font>
      <u/>
      <sz val="9"/>
      <color theme="10"/>
      <name val="Arial"/>
      <family val="2"/>
    </font>
    <font>
      <b/>
      <sz val="11"/>
      <name val="Arial"/>
      <family val="2"/>
    </font>
    <font>
      <sz val="9"/>
      <color rgb="FFFF0000"/>
      <name val="Calibri"/>
      <family val="2"/>
      <scheme val="minor"/>
    </font>
    <font>
      <b/>
      <sz val="11"/>
      <color theme="1"/>
      <name val="Calibri"/>
      <family val="2"/>
      <scheme val="minor"/>
    </font>
    <font>
      <i/>
      <sz val="11"/>
      <color theme="1"/>
      <name val="Calibri"/>
      <family val="2"/>
      <scheme val="minor"/>
    </font>
    <font>
      <sz val="11"/>
      <name val="Calibri"/>
      <family val="2"/>
    </font>
  </fonts>
  <fills count="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rgb="FFE8D9E8"/>
        <bgColor indexed="64"/>
      </patternFill>
    </fill>
    <fill>
      <patternFill patternType="solid">
        <fgColor rgb="FF00FFFF"/>
        <bgColor indexed="64"/>
      </patternFill>
    </fill>
    <fill>
      <gradientFill degree="45">
        <stop position="0">
          <color rgb="FFF7941D"/>
        </stop>
        <stop position="0.5">
          <color rgb="FFFFF200"/>
        </stop>
        <stop position="1">
          <color rgb="FFF7941D"/>
        </stop>
      </gradientFill>
    </fill>
  </fills>
  <borders count="8">
    <border>
      <left/>
      <right/>
      <top/>
      <bottom/>
      <diagonal/>
    </border>
    <border>
      <left style="thin">
        <color rgb="FF660066"/>
      </left>
      <right style="thin">
        <color rgb="FF660066"/>
      </right>
      <top style="thin">
        <color rgb="FF660066"/>
      </top>
      <bottom style="thin">
        <color rgb="FF660066"/>
      </bottom>
      <diagonal/>
    </border>
    <border>
      <left style="dotted">
        <color rgb="FF660066"/>
      </left>
      <right style="dotted">
        <color rgb="FF660066"/>
      </right>
      <top style="dotted">
        <color rgb="FF660066"/>
      </top>
      <bottom style="dotted">
        <color rgb="FF660066"/>
      </bottom>
      <diagonal/>
    </border>
    <border>
      <left style="mediumDashed">
        <color rgb="FFC90044"/>
      </left>
      <right style="mediumDashed">
        <color rgb="FFC90044"/>
      </right>
      <top style="mediumDashed">
        <color rgb="FFC90044"/>
      </top>
      <bottom style="mediumDashed">
        <color rgb="FFC90044"/>
      </bottom>
      <diagonal/>
    </border>
    <border>
      <left/>
      <right/>
      <top style="thin">
        <color theme="1"/>
      </top>
      <bottom style="thin">
        <color theme="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alignment vertical="center"/>
    </xf>
    <xf numFmtId="0" fontId="3" fillId="0" borderId="0" applyNumberFormat="0" applyAlignment="0">
      <alignment vertical="center"/>
    </xf>
    <xf numFmtId="167" fontId="14" fillId="0" borderId="0" applyNumberFormat="0" applyAlignment="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 fillId="0" borderId="0" applyNumberFormat="0" applyFill="0" applyBorder="0" applyAlignment="0" applyProtection="0">
      <alignment horizontal="left" vertical="center"/>
    </xf>
    <xf numFmtId="0" fontId="6" fillId="0" borderId="0" applyNumberFormat="0" applyFill="0" applyBorder="0" applyAlignment="0" applyProtection="0">
      <alignment vertical="center"/>
    </xf>
    <xf numFmtId="0" fontId="3" fillId="2" borderId="0" applyNumberFormat="0" applyFont="0" applyBorder="0" applyAlignment="0" applyProtection="0">
      <alignment vertical="center"/>
    </xf>
    <xf numFmtId="0" fontId="10" fillId="0" borderId="0" applyNumberFormat="0" applyAlignment="0">
      <alignment vertical="center"/>
    </xf>
    <xf numFmtId="0" fontId="8" fillId="0" borderId="0" applyNumberFormat="0" applyFill="0" applyBorder="0" applyAlignment="0" applyProtection="0">
      <alignment vertical="center"/>
    </xf>
    <xf numFmtId="166" fontId="3" fillId="0" borderId="0" applyFont="0" applyFill="0" applyBorder="0" applyAlignment="0" applyProtection="0">
      <alignment vertical="center"/>
    </xf>
    <xf numFmtId="0" fontId="3" fillId="3" borderId="0" applyNumberFormat="0" applyFont="0" applyBorder="0" applyAlignment="0" applyProtection="0">
      <alignment vertical="center"/>
    </xf>
    <xf numFmtId="168" fontId="3" fillId="0" borderId="0" applyFont="0" applyFill="0" applyBorder="0" applyAlignment="0" applyProtection="0">
      <alignment horizontal="right" vertical="center"/>
    </xf>
    <xf numFmtId="0" fontId="13" fillId="0" borderId="0" applyNumberFormat="0" applyFill="0" applyProtection="0">
      <alignment horizontal="left" vertical="center"/>
    </xf>
    <xf numFmtId="166" fontId="6" fillId="0" borderId="0" applyNumberFormat="0" applyFill="0" applyBorder="0" applyAlignment="0" applyProtection="0">
      <alignment vertical="center"/>
    </xf>
    <xf numFmtId="0" fontId="3" fillId="0" borderId="0" applyProtection="0">
      <alignment vertical="center"/>
    </xf>
    <xf numFmtId="0" fontId="3" fillId="0" borderId="2" applyNumberFormat="0" applyAlignment="0">
      <alignment vertical="center"/>
      <protection locked="0"/>
    </xf>
    <xf numFmtId="0" fontId="3" fillId="0" borderId="1" applyNumberFormat="0" applyAlignment="0">
      <alignment vertical="center"/>
      <protection locked="0"/>
    </xf>
    <xf numFmtId="0" fontId="13" fillId="0" borderId="0" applyNumberFormat="0" applyFill="0" applyBorder="0" applyAlignment="0" applyProtection="0">
      <alignment vertical="top"/>
    </xf>
    <xf numFmtId="0" fontId="3" fillId="4" borderId="0" applyNumberFormat="0" applyFont="0" applyBorder="0" applyAlignment="0" applyProtection="0">
      <alignment vertical="center"/>
    </xf>
    <xf numFmtId="0" fontId="3" fillId="5" borderId="0" applyNumberFormat="0" applyFont="0" applyBorder="0" applyAlignment="0" applyProtection="0">
      <alignment vertical="center"/>
    </xf>
    <xf numFmtId="0" fontId="8" fillId="0" borderId="0" applyFill="0" applyBorder="0" applyAlignment="0" applyProtection="0">
      <alignment vertical="center"/>
    </xf>
    <xf numFmtId="0" fontId="3" fillId="6" borderId="3" applyNumberFormat="0" applyFont="0" applyAlignment="0" applyProtection="0">
      <alignment vertical="center"/>
    </xf>
    <xf numFmtId="9"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93">
    <xf numFmtId="0" fontId="0" fillId="0" borderId="0" xfId="0">
      <alignment vertical="center"/>
    </xf>
    <xf numFmtId="0" fontId="0" fillId="0" borderId="0" xfId="0" applyFill="1">
      <alignment vertical="center"/>
    </xf>
    <xf numFmtId="0" fontId="2" fillId="0" borderId="0" xfId="5" applyAlignment="1"/>
    <xf numFmtId="0" fontId="0" fillId="0" borderId="0" xfId="0">
      <alignment vertical="center"/>
    </xf>
    <xf numFmtId="0" fontId="5" fillId="0" borderId="0" xfId="4">
      <alignment vertical="center"/>
    </xf>
    <xf numFmtId="166" fontId="3" fillId="2" borderId="0" xfId="7" applyNumberFormat="1">
      <alignment vertical="center"/>
    </xf>
    <xf numFmtId="0" fontId="8" fillId="0" borderId="0" xfId="9">
      <alignment vertical="center"/>
    </xf>
    <xf numFmtId="0" fontId="6" fillId="0" borderId="0" xfId="6">
      <alignment vertical="center"/>
    </xf>
    <xf numFmtId="0" fontId="2" fillId="0" borderId="0" xfId="5" applyAlignment="1">
      <alignment vertical="center"/>
    </xf>
    <xf numFmtId="166" fontId="10" fillId="0" borderId="0" xfId="8" applyNumberFormat="1">
      <alignment vertical="center"/>
    </xf>
    <xf numFmtId="166" fontId="8" fillId="0" borderId="0" xfId="9" applyNumberFormat="1">
      <alignment vertical="center"/>
    </xf>
    <xf numFmtId="0" fontId="4" fillId="0" borderId="0" xfId="3">
      <alignment vertical="center"/>
    </xf>
    <xf numFmtId="0" fontId="0" fillId="0" borderId="0" xfId="15" applyFont="1">
      <alignment vertical="center"/>
    </xf>
    <xf numFmtId="0" fontId="0" fillId="0" borderId="0" xfId="0" applyAlignment="1">
      <alignment horizontal="left" vertical="center" wrapText="1"/>
    </xf>
    <xf numFmtId="0" fontId="5" fillId="0" borderId="0" xfId="4" applyFill="1" applyAlignment="1">
      <alignment horizontal="left"/>
    </xf>
    <xf numFmtId="0" fontId="0" fillId="0" borderId="0" xfId="0" applyAlignment="1">
      <alignment horizontal="left" vertical="center" wrapText="1" indent="1"/>
    </xf>
    <xf numFmtId="0" fontId="0" fillId="0" borderId="0" xfId="0" applyFont="1" applyAlignment="1">
      <alignment vertical="center"/>
    </xf>
    <xf numFmtId="167" fontId="14" fillId="0" borderId="0" xfId="2">
      <alignment vertical="center"/>
    </xf>
    <xf numFmtId="0" fontId="3" fillId="0" borderId="0" xfId="0" applyFont="1" applyAlignment="1">
      <alignment vertical="center"/>
    </xf>
    <xf numFmtId="0" fontId="12" fillId="0" borderId="0" xfId="0" applyFont="1">
      <alignment vertical="center"/>
    </xf>
    <xf numFmtId="0" fontId="6" fillId="0" borderId="0" xfId="0" applyFont="1" applyAlignment="1">
      <alignment horizontal="left" vertical="center" wrapText="1" indent="1"/>
    </xf>
    <xf numFmtId="0" fontId="0" fillId="0" borderId="0" xfId="0" applyAlignment="1">
      <alignment vertical="center"/>
    </xf>
    <xf numFmtId="0" fontId="0" fillId="0" borderId="0" xfId="0" applyFill="1" applyBorder="1">
      <alignment vertical="center"/>
    </xf>
    <xf numFmtId="0" fontId="6" fillId="0" borderId="0" xfId="0" applyFont="1" applyAlignment="1">
      <alignment vertical="center"/>
    </xf>
    <xf numFmtId="0" fontId="2" fillId="0" borderId="0" xfId="0" applyFont="1">
      <alignment vertical="center"/>
    </xf>
    <xf numFmtId="166" fontId="0" fillId="0" borderId="0" xfId="0" applyNumberFormat="1" applyBorder="1">
      <alignment vertical="center"/>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lignment vertical="center"/>
    </xf>
    <xf numFmtId="166" fontId="13" fillId="0" borderId="0" xfId="9" applyNumberFormat="1" applyFont="1">
      <alignment vertical="center"/>
    </xf>
    <xf numFmtId="0" fontId="5" fillId="0" borderId="0" xfId="4" applyFont="1">
      <alignment vertical="center"/>
    </xf>
    <xf numFmtId="0" fontId="0" fillId="0" borderId="0" xfId="0" applyFill="1">
      <alignment vertical="center"/>
    </xf>
    <xf numFmtId="0" fontId="7" fillId="0" borderId="0" xfId="0" applyFont="1" applyAlignment="1"/>
    <xf numFmtId="0" fontId="7" fillId="0" borderId="0" xfId="0" applyFont="1" applyAlignment="1">
      <alignment horizontal="right"/>
    </xf>
    <xf numFmtId="0" fontId="0" fillId="0" borderId="0" xfId="0" applyBorder="1">
      <alignment vertical="center"/>
    </xf>
    <xf numFmtId="0" fontId="7" fillId="0" borderId="0" xfId="0" applyFont="1" applyAlignment="1">
      <alignment horizontal="left"/>
    </xf>
    <xf numFmtId="0" fontId="0" fillId="0" borderId="0" xfId="0" applyAlignment="1">
      <alignment horizontal="right" vertical="center"/>
    </xf>
    <xf numFmtId="0" fontId="0" fillId="0" borderId="0" xfId="0">
      <alignment vertical="center"/>
    </xf>
    <xf numFmtId="0" fontId="4" fillId="0" borderId="0" xfId="0" applyFont="1" applyFill="1">
      <alignment vertical="center"/>
    </xf>
    <xf numFmtId="166" fontId="3" fillId="4" borderId="0" xfId="19" applyNumberFormat="1">
      <alignment vertical="center"/>
    </xf>
    <xf numFmtId="166" fontId="3" fillId="0" borderId="1" xfId="17" applyNumberFormat="1">
      <alignment vertical="center"/>
      <protection locked="0"/>
    </xf>
    <xf numFmtId="166" fontId="3" fillId="0" borderId="2" xfId="16" applyNumberFormat="1">
      <alignment vertical="center"/>
      <protection locked="0"/>
    </xf>
    <xf numFmtId="9" fontId="3" fillId="0" borderId="1" xfId="17" applyNumberFormat="1" applyAlignment="1">
      <alignment vertical="center"/>
      <protection locked="0"/>
    </xf>
    <xf numFmtId="164" fontId="3" fillId="0" borderId="1" xfId="17" applyNumberFormat="1">
      <alignment vertical="center"/>
      <protection locked="0"/>
    </xf>
    <xf numFmtId="0" fontId="11" fillId="0" borderId="0" xfId="0" applyFont="1">
      <alignment vertical="center"/>
    </xf>
    <xf numFmtId="169" fontId="3" fillId="0" borderId="1" xfId="17" applyNumberFormat="1" applyAlignment="1">
      <alignment vertical="center"/>
      <protection locked="0"/>
    </xf>
    <xf numFmtId="0" fontId="0" fillId="0" borderId="0" xfId="0" applyFont="1">
      <alignment vertical="center"/>
    </xf>
    <xf numFmtId="0" fontId="0" fillId="0" borderId="0" xfId="0" applyFont="1" applyFill="1" applyBorder="1">
      <alignment vertical="center"/>
    </xf>
    <xf numFmtId="164" fontId="15" fillId="0" borderId="0" xfId="0" quotePrefix="1" applyNumberFormat="1" applyFont="1" applyAlignment="1">
      <alignment horizontal="left" vertical="center"/>
    </xf>
    <xf numFmtId="0" fontId="0" fillId="0" borderId="0" xfId="0" applyAlignment="1">
      <alignment horizontal="center" vertical="center"/>
    </xf>
    <xf numFmtId="165" fontId="0" fillId="0" borderId="0" xfId="24" applyNumberFormat="1" applyFont="1"/>
    <xf numFmtId="165" fontId="0" fillId="0" borderId="0" xfId="0" applyNumberFormat="1">
      <alignment vertical="center"/>
    </xf>
    <xf numFmtId="165" fontId="3" fillId="0" borderId="4" xfId="24" applyNumberFormat="1" applyFont="1" applyBorder="1"/>
    <xf numFmtId="170" fontId="11" fillId="0" borderId="0" xfId="0" quotePrefix="1" applyNumberFormat="1" applyFont="1">
      <alignment vertical="center"/>
    </xf>
    <xf numFmtId="164" fontId="0" fillId="0" borderId="0" xfId="0" applyNumberFormat="1">
      <alignment vertical="center"/>
    </xf>
    <xf numFmtId="164" fontId="16" fillId="0" borderId="0" xfId="0" applyNumberFormat="1" applyFont="1">
      <alignment vertical="center"/>
    </xf>
    <xf numFmtId="167" fontId="3" fillId="4" borderId="0" xfId="19" applyNumberFormat="1">
      <alignment vertical="center"/>
    </xf>
    <xf numFmtId="171" fontId="0" fillId="0" borderId="0" xfId="0" applyNumberFormat="1">
      <alignment vertical="center"/>
    </xf>
    <xf numFmtId="0" fontId="18" fillId="0" borderId="0" xfId="32" applyFill="1" applyAlignment="1" applyProtection="1">
      <alignment vertical="center"/>
    </xf>
    <xf numFmtId="0" fontId="5" fillId="0" borderId="0" xfId="4"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wrapText="1" indent="1"/>
    </xf>
    <xf numFmtId="0" fontId="19" fillId="0" borderId="0" xfId="0" applyFont="1" applyFill="1" applyBorder="1">
      <alignment vertical="center"/>
    </xf>
    <xf numFmtId="17" fontId="0" fillId="0" borderId="0" xfId="0" applyNumberFormat="1" applyAlignment="1">
      <alignment horizontal="left" vertical="center"/>
    </xf>
    <xf numFmtId="0" fontId="18" fillId="0" borderId="0" xfId="32" applyAlignment="1" applyProtection="1">
      <alignment vertical="center"/>
    </xf>
    <xf numFmtId="0" fontId="0" fillId="0" borderId="0" xfId="0" applyFont="1" applyAlignment="1">
      <alignment horizontal="right" vertical="center"/>
    </xf>
    <xf numFmtId="0" fontId="0" fillId="0" borderId="0" xfId="0" applyAlignment="1"/>
    <xf numFmtId="169" fontId="3" fillId="0" borderId="0" xfId="23" applyNumberFormat="1" applyBorder="1" applyAlignment="1" applyProtection="1">
      <alignment vertical="center"/>
      <protection locked="0"/>
    </xf>
    <xf numFmtId="0" fontId="20" fillId="0" borderId="0" xfId="0" applyFont="1" applyAlignment="1">
      <alignment vertical="center"/>
    </xf>
    <xf numFmtId="9" fontId="3" fillId="0" borderId="0" xfId="17" applyNumberFormat="1" applyBorder="1" applyAlignment="1">
      <alignment vertical="center"/>
      <protection locked="0"/>
    </xf>
    <xf numFmtId="169" fontId="0" fillId="0" borderId="0" xfId="23" applyNumberFormat="1" applyFont="1" applyBorder="1" applyAlignment="1" applyProtection="1">
      <alignment vertical="center"/>
      <protection locked="0"/>
    </xf>
    <xf numFmtId="172" fontId="0" fillId="0" borderId="0" xfId="0" applyNumberFormat="1" applyAlignment="1">
      <alignment vertical="center"/>
    </xf>
    <xf numFmtId="0" fontId="19" fillId="0" borderId="0" xfId="4" applyFont="1" applyAlignment="1">
      <alignment horizontal="left" vertical="center"/>
    </xf>
    <xf numFmtId="165" fontId="0" fillId="0" borderId="0" xfId="0" applyNumberFormat="1" applyAlignment="1">
      <alignment vertical="center"/>
    </xf>
    <xf numFmtId="43" fontId="0" fillId="0" borderId="5" xfId="0" applyNumberFormat="1" applyBorder="1" applyAlignment="1"/>
    <xf numFmtId="173" fontId="0" fillId="0" borderId="0" xfId="0" applyNumberFormat="1" applyAlignment="1"/>
    <xf numFmtId="0" fontId="22" fillId="0" borderId="0" xfId="0" applyFont="1" applyAlignment="1"/>
    <xf numFmtId="43" fontId="0" fillId="0" borderId="0" xfId="0" applyNumberFormat="1" applyAlignment="1"/>
    <xf numFmtId="8" fontId="0" fillId="0" borderId="0" xfId="0" applyNumberFormat="1" applyAlignment="1"/>
    <xf numFmtId="0" fontId="0" fillId="0" borderId="0" xfId="0" applyAlignment="1">
      <alignment horizontal="right"/>
    </xf>
    <xf numFmtId="0" fontId="0" fillId="0" borderId="0" xfId="0" applyFill="1" applyAlignment="1"/>
    <xf numFmtId="173" fontId="21" fillId="0" borderId="0" xfId="0" applyNumberFormat="1" applyFont="1" applyFill="1" applyAlignment="1"/>
    <xf numFmtId="174" fontId="19" fillId="4" borderId="0" xfId="19" applyNumberFormat="1" applyFont="1">
      <alignment vertical="center"/>
    </xf>
    <xf numFmtId="169" fontId="3" fillId="0" borderId="7" xfId="23" applyNumberFormat="1" applyBorder="1" applyAlignment="1" applyProtection="1">
      <alignment vertical="center"/>
      <protection locked="0"/>
    </xf>
    <xf numFmtId="1" fontId="3" fillId="0" borderId="6" xfId="23" applyNumberFormat="1" applyBorder="1" applyAlignment="1" applyProtection="1">
      <alignment vertical="center"/>
      <protection locked="0"/>
    </xf>
    <xf numFmtId="169" fontId="19" fillId="4" borderId="0" xfId="23" applyNumberFormat="1" applyFont="1" applyFill="1" applyAlignment="1">
      <alignment vertical="center"/>
    </xf>
    <xf numFmtId="175" fontId="11" fillId="0" borderId="0" xfId="0" quotePrefix="1" applyNumberFormat="1" applyFont="1">
      <alignment vertical="center"/>
    </xf>
    <xf numFmtId="10" fontId="3" fillId="0" borderId="1" xfId="23" applyNumberFormat="1" applyBorder="1" applyAlignment="1" applyProtection="1">
      <alignment vertical="center"/>
      <protection locked="0"/>
    </xf>
    <xf numFmtId="10" fontId="3" fillId="0" borderId="6" xfId="23" applyNumberFormat="1" applyBorder="1" applyAlignment="1" applyProtection="1">
      <alignment vertical="center"/>
      <protection locked="0"/>
    </xf>
    <xf numFmtId="0" fontId="23"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Alignment="1">
      <alignment vertical="center" wrapText="1"/>
    </xf>
  </cellXfs>
  <cellStyles count="33">
    <cellStyle name="Calculation" xfId="1" builtinId="22" customBuiltin="1"/>
    <cellStyle name="Checksum" xfId="2" xr:uid="{00000000-0005-0000-0000-000001000000}"/>
    <cellStyle name="Comma 2" xfId="25" xr:uid="{00000000-0005-0000-0000-000002000000}"/>
    <cellStyle name="Comma 2 2" xfId="24" xr:uid="{00000000-0005-0000-0000-000003000000}"/>
    <cellStyle name="Comma 3" xfId="26" xr:uid="{00000000-0005-0000-0000-000004000000}"/>
    <cellStyle name="H1" xfId="3" xr:uid="{00000000-0005-0000-0000-000005000000}"/>
    <cellStyle name="H2" xfId="4" xr:uid="{00000000-0005-0000-0000-000006000000}"/>
    <cellStyle name="H3" xfId="5" xr:uid="{00000000-0005-0000-0000-000007000000}"/>
    <cellStyle name="H4" xfId="6" xr:uid="{00000000-0005-0000-0000-000008000000}"/>
    <cellStyle name="Highlight" xfId="7" xr:uid="{00000000-0005-0000-0000-000009000000}"/>
    <cellStyle name="Hyperlink" xfId="32" builtinId="8"/>
    <cellStyle name="Hyperlink 2" xfId="27" xr:uid="{00000000-0005-0000-0000-00000B000000}"/>
    <cellStyle name="Input data" xfId="16" xr:uid="{00000000-0005-0000-0000-00000C000000}"/>
    <cellStyle name="Input parameter" xfId="17" xr:uid="{00000000-0005-0000-0000-00000D000000}"/>
    <cellStyle name="Name" xfId="8" xr:uid="{00000000-0005-0000-0000-00000E000000}"/>
    <cellStyle name="Normal" xfId="0" builtinId="0"/>
    <cellStyle name="Normal 2" xfId="28" xr:uid="{00000000-0005-0000-0000-000010000000}"/>
    <cellStyle name="Normal 3" xfId="29" xr:uid="{00000000-0005-0000-0000-000011000000}"/>
    <cellStyle name="Note" xfId="9" builtinId="10" customBuiltin="1"/>
    <cellStyle name="NoteOrSource" xfId="18" xr:uid="{00000000-0005-0000-0000-000013000000}"/>
    <cellStyle name="Number" xfId="10" xr:uid="{00000000-0005-0000-0000-000014000000}"/>
    <cellStyle name="Ofcom Note" xfId="21" xr:uid="{00000000-0005-0000-0000-000015000000}"/>
    <cellStyle name="Ofcom Output" xfId="19" xr:uid="{00000000-0005-0000-0000-000016000000}"/>
    <cellStyle name="OfcomConfidential" xfId="22" xr:uid="{00000000-0005-0000-0000-000017000000}"/>
    <cellStyle name="Output" xfId="11" builtinId="21" customBuiltin="1"/>
    <cellStyle name="Percent" xfId="23" builtinId="5"/>
    <cellStyle name="Percent 2" xfId="30" xr:uid="{00000000-0005-0000-0000-00001A000000}"/>
    <cellStyle name="Percent 3" xfId="31" xr:uid="{00000000-0005-0000-0000-00001B000000}"/>
    <cellStyle name="Percentage" xfId="12" xr:uid="{00000000-0005-0000-0000-00001C000000}"/>
    <cellStyle name="QA_Highlight" xfId="20" xr:uid="{00000000-0005-0000-0000-00001D000000}"/>
    <cellStyle name="Source" xfId="13" xr:uid="{00000000-0005-0000-0000-00001E000000}"/>
    <cellStyle name="Total" xfId="14" builtinId="25" customBuiltin="1"/>
    <cellStyle name="Unhighlight" xfId="15" xr:uid="{00000000-0005-0000-0000-00002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A0A0A0"/>
      <rgbColor rgb="00E4E4E4"/>
      <rgbColor rgb="007B7B7B"/>
      <rgbColor rgb="00C8C8C8"/>
      <rgbColor rgb="00565656"/>
      <rgbColor rgb="00FAFAFA"/>
      <rgbColor rgb="00323232"/>
      <rgbColor rgb="00000000"/>
      <rgbColor rgb="00660066"/>
      <rgbColor rgb="00E3738F"/>
      <rgbColor rgb="00CAA6CA"/>
      <rgbColor rgb="00CC0033"/>
      <rgbColor rgb="009B599B"/>
      <rgbColor rgb="00F2BFCC"/>
      <rgbColor rgb="00853385"/>
      <rgbColor rgb="00EB99AD"/>
      <rgbColor rgb="00E8D9E8"/>
      <rgbColor rgb="00DB4C70"/>
      <rgbColor rgb="00B27FB2"/>
      <rgbColor rgb="00FAE5EA"/>
      <rgbColor rgb="00FAE5EA"/>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mruColors>
      <color rgb="FFF7941D"/>
      <color rgb="FFFFF200"/>
      <color rgb="FFC90044"/>
      <color rgb="FF00FFFF"/>
      <color rgb="FF969696"/>
      <color rgb="FF660066"/>
      <color rgb="FFE8D9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microsoft.com/office/2006/relationships/attachedToolbars" Target="attachedToolbars.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628650</xdr:colOff>
      <xdr:row>2</xdr:row>
      <xdr:rowOff>19050</xdr:rowOff>
    </xdr:to>
    <xdr:pic>
      <xdr:nvPicPr>
        <xdr:cNvPr id="5188" name="Picture 66">
          <a:extLst>
            <a:ext uri="{FF2B5EF4-FFF2-40B4-BE49-F238E27FC236}">
              <a16:creationId xmlns:a16="http://schemas.microsoft.com/office/drawing/2014/main" id="{00000000-0008-0000-0000-000044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2209800" cy="64770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2</xdr:col>
      <xdr:colOff>314325</xdr:colOff>
      <xdr:row>2</xdr:row>
      <xdr:rowOff>19050</xdr:rowOff>
    </xdr:to>
    <xdr:pic>
      <xdr:nvPicPr>
        <xdr:cNvPr id="2093" name="Picture 66">
          <a:extLst>
            <a:ext uri="{FF2B5EF4-FFF2-40B4-BE49-F238E27FC236}">
              <a16:creationId xmlns:a16="http://schemas.microsoft.com/office/drawing/2014/main" id="{00000000-0008-0000-0100-00002D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2209800" cy="64770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2049780</xdr:colOff>
      <xdr:row>13</xdr:row>
      <xdr:rowOff>60960</xdr:rowOff>
    </xdr:from>
    <xdr:to>
      <xdr:col>0</xdr:col>
      <xdr:colOff>3063240</xdr:colOff>
      <xdr:row>16</xdr:row>
      <xdr:rowOff>53340</xdr:rowOff>
    </xdr:to>
    <xdr:sp macro="[0]!Find_ALF" textlink="">
      <xdr:nvSpPr>
        <xdr:cNvPr id="2" name="Rounded Rectangle 1">
          <a:extLst>
            <a:ext uri="{FF2B5EF4-FFF2-40B4-BE49-F238E27FC236}">
              <a16:creationId xmlns:a16="http://schemas.microsoft.com/office/drawing/2014/main" id="{00000000-0008-0000-0200-000002000000}"/>
            </a:ext>
          </a:extLst>
        </xdr:cNvPr>
        <xdr:cNvSpPr/>
      </xdr:nvSpPr>
      <xdr:spPr bwMode="auto">
        <a:xfrm>
          <a:off x="2049780" y="2613660"/>
          <a:ext cx="1013460" cy="426720"/>
        </a:xfrm>
        <a:prstGeom prst="roundRect">
          <a:avLst/>
        </a:prstGeom>
        <a:solidFill>
          <a:schemeClr val="bg1">
            <a:lumMod val="6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GB" sz="1100"/>
            <a:t>Run macro</a:t>
          </a:r>
          <a:r>
            <a:rPr lang="en-GB" sz="1100" baseline="0"/>
            <a:t> to find ALF</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2066925</xdr:colOff>
      <xdr:row>4</xdr:row>
      <xdr:rowOff>85725</xdr:rowOff>
    </xdr:from>
    <xdr:to>
      <xdr:col>0</xdr:col>
      <xdr:colOff>3080385</xdr:colOff>
      <xdr:row>7</xdr:row>
      <xdr:rowOff>78105</xdr:rowOff>
    </xdr:to>
    <xdr:sp macro="[0]!Find_Tax" textlink="">
      <xdr:nvSpPr>
        <xdr:cNvPr id="3" name="Rounded Rectangle 2">
          <a:extLst>
            <a:ext uri="{FF2B5EF4-FFF2-40B4-BE49-F238E27FC236}">
              <a16:creationId xmlns:a16="http://schemas.microsoft.com/office/drawing/2014/main" id="{00000000-0008-0000-0300-000003000000}"/>
            </a:ext>
          </a:extLst>
        </xdr:cNvPr>
        <xdr:cNvSpPr/>
      </xdr:nvSpPr>
      <xdr:spPr bwMode="auto">
        <a:xfrm>
          <a:off x="2066925" y="847725"/>
          <a:ext cx="1013460" cy="449580"/>
        </a:xfrm>
        <a:prstGeom prst="roundRect">
          <a:avLst/>
        </a:prstGeom>
        <a:solidFill>
          <a:schemeClr val="bg1">
            <a:lumMod val="6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GB" sz="1100"/>
            <a:t>Run macro</a:t>
          </a:r>
          <a:r>
            <a:rPr lang="en-GB" sz="1100" baseline="0"/>
            <a:t> to find Tax rate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cts.loop/mobspec/proj/Annual%20Licence%20Fees%20for%20900MHz%20and%201800MHz%20Spectrum/Fees%20model%20from%20auction%20outcomes/Simple%20tax%20model%20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Version History"/>
      <sheetName val="Quality Assurance"/>
      <sheetName val="Style Guidelines"/>
      <sheetName val="Forumla (revised)"/>
      <sheetName val="Forumla (revised) (2)"/>
      <sheetName val="Forumla"/>
      <sheetName val="Iteration"/>
    </sheetNames>
    <sheetDataSet>
      <sheetData sheetId="0">
        <row r="6">
          <cell r="B6" t="str">
            <v>Enter Workbook Title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reamble1">
    <outlinePr summaryBelow="0"/>
    <pageSetUpPr autoPageBreaks="0"/>
  </sheetPr>
  <dimension ref="A1:F45"/>
  <sheetViews>
    <sheetView showGridLines="0" tabSelected="1" defaultGridColor="0" colorId="22" zoomScaleNormal="100" zoomScaleSheetLayoutView="75" workbookViewId="0">
      <pane ySplit="2" topLeftCell="A30" activePane="bottomLeft" state="frozen"/>
      <selection pane="bottomLeft" activeCell="C32" sqref="C32"/>
    </sheetView>
  </sheetViews>
  <sheetFormatPr defaultColWidth="12.69140625" defaultRowHeight="11.65" x14ac:dyDescent="0.35"/>
  <cols>
    <col min="1" max="1" width="24.53515625" style="16" customWidth="1"/>
    <col min="2" max="2" width="25.53515625" style="16" customWidth="1"/>
    <col min="3" max="3" width="68.53515625" style="16" customWidth="1"/>
    <col min="4" max="4" width="14.53515625" style="16" customWidth="1"/>
    <col min="5" max="5" width="15" style="16" customWidth="1"/>
  </cols>
  <sheetData>
    <row r="1" spans="1:6" ht="12" customHeight="1" x14ac:dyDescent="0.75">
      <c r="C1" s="32"/>
    </row>
    <row r="2" spans="1:6" ht="42" customHeight="1" x14ac:dyDescent="0.75">
      <c r="A2"/>
      <c r="B2"/>
      <c r="C2"/>
      <c r="D2"/>
      <c r="E2"/>
      <c r="F2" s="33" t="str">
        <f>Workbook.Title</f>
        <v>TAF Calculation</v>
      </c>
    </row>
    <row r="3" spans="1:6" ht="7.5" customHeight="1" x14ac:dyDescent="0.35">
      <c r="A3"/>
      <c r="B3"/>
      <c r="C3"/>
      <c r="D3"/>
      <c r="E3"/>
    </row>
    <row r="4" spans="1:6" s="1" customFormat="1" ht="17.649999999999999" x14ac:dyDescent="0.5">
      <c r="A4" s="14" t="s">
        <v>29</v>
      </c>
      <c r="C4"/>
      <c r="D4" s="19"/>
    </row>
    <row r="5" spans="1:6" ht="6" customHeight="1" x14ac:dyDescent="0.35">
      <c r="A5"/>
      <c r="B5"/>
      <c r="C5"/>
      <c r="D5"/>
      <c r="E5"/>
    </row>
    <row r="6" spans="1:6" x14ac:dyDescent="0.35">
      <c r="A6" s="15" t="s">
        <v>28</v>
      </c>
      <c r="B6" s="34" t="s">
        <v>94</v>
      </c>
      <c r="C6"/>
      <c r="D6"/>
    </row>
    <row r="7" spans="1:6" ht="14.25" x14ac:dyDescent="0.35">
      <c r="A7" s="61" t="s">
        <v>48</v>
      </c>
      <c r="B7" s="89"/>
      <c r="C7"/>
      <c r="D7"/>
      <c r="E7"/>
    </row>
    <row r="8" spans="1:6" x14ac:dyDescent="0.35">
      <c r="A8" s="15" t="s">
        <v>27</v>
      </c>
      <c r="B8" s="21" t="s">
        <v>95</v>
      </c>
      <c r="C8"/>
      <c r="D8" s="23"/>
      <c r="E8"/>
    </row>
    <row r="9" spans="1:6" x14ac:dyDescent="0.35">
      <c r="A9" s="15" t="s">
        <v>26</v>
      </c>
      <c r="B9" s="16" t="s">
        <v>115</v>
      </c>
      <c r="C9"/>
    </row>
    <row r="10" spans="1:6" x14ac:dyDescent="0.35">
      <c r="A10" s="15" t="s">
        <v>2</v>
      </c>
      <c r="B10" s="16" t="s">
        <v>126</v>
      </c>
      <c r="C10" s="22"/>
      <c r="D10"/>
    </row>
    <row r="11" spans="1:6" x14ac:dyDescent="0.35">
      <c r="A11" s="20"/>
      <c r="B11" s="58"/>
      <c r="C11"/>
      <c r="D11"/>
      <c r="E11"/>
    </row>
    <row r="12" spans="1:6" x14ac:dyDescent="0.35">
      <c r="A12" s="20" t="s">
        <v>35</v>
      </c>
      <c r="B12" s="21" t="s">
        <v>82</v>
      </c>
      <c r="C12"/>
      <c r="D12"/>
      <c r="E12"/>
    </row>
    <row r="13" spans="1:6" x14ac:dyDescent="0.35">
      <c r="A13" s="20" t="s">
        <v>83</v>
      </c>
      <c r="B13" s="63"/>
      <c r="C13"/>
      <c r="D13"/>
      <c r="E13"/>
    </row>
    <row r="14" spans="1:6" x14ac:dyDescent="0.35">
      <c r="A14" s="15"/>
      <c r="B14" s="18"/>
      <c r="C14"/>
      <c r="D14"/>
      <c r="E14"/>
    </row>
    <row r="15" spans="1:6" s="1" customFormat="1" ht="17.649999999999999" x14ac:dyDescent="0.5">
      <c r="A15" s="14" t="s">
        <v>30</v>
      </c>
      <c r="C15"/>
    </row>
    <row r="16" spans="1:6" ht="5.25" customHeight="1" x14ac:dyDescent="0.35">
      <c r="A16"/>
      <c r="B16"/>
      <c r="C16"/>
      <c r="D16"/>
      <c r="E16"/>
    </row>
    <row r="17" spans="1:5" ht="15" x14ac:dyDescent="0.4">
      <c r="A17" s="2" t="s">
        <v>0</v>
      </c>
      <c r="B17" s="2" t="s">
        <v>1</v>
      </c>
      <c r="C17" s="8"/>
      <c r="D17" s="2" t="s">
        <v>2</v>
      </c>
      <c r="E17" s="2" t="s">
        <v>3</v>
      </c>
    </row>
    <row r="18" spans="1:5" x14ac:dyDescent="0.35">
      <c r="A18" s="16" t="s">
        <v>30</v>
      </c>
      <c r="B18" s="16" t="s">
        <v>32</v>
      </c>
      <c r="D18" s="16" t="s">
        <v>126</v>
      </c>
    </row>
    <row r="19" spans="1:5" x14ac:dyDescent="0.35">
      <c r="A19" s="16" t="s">
        <v>8</v>
      </c>
      <c r="B19" s="16" t="s">
        <v>31</v>
      </c>
      <c r="D19" s="16" t="s">
        <v>126</v>
      </c>
    </row>
    <row r="20" spans="1:5" x14ac:dyDescent="0.35">
      <c r="A20" s="16" t="s">
        <v>94</v>
      </c>
      <c r="B20" s="16" t="s">
        <v>96</v>
      </c>
      <c r="D20" s="16" t="s">
        <v>126</v>
      </c>
    </row>
    <row r="21" spans="1:5" s="37" customFormat="1" x14ac:dyDescent="0.35">
      <c r="A21" s="16" t="s">
        <v>110</v>
      </c>
      <c r="B21" s="16" t="s">
        <v>113</v>
      </c>
      <c r="C21" s="16"/>
      <c r="D21" s="16" t="s">
        <v>126</v>
      </c>
      <c r="E21" s="16"/>
    </row>
    <row r="22" spans="1:5" s="37" customFormat="1" x14ac:dyDescent="0.35">
      <c r="A22" s="16"/>
      <c r="B22" s="16"/>
      <c r="C22" s="16"/>
      <c r="D22" s="16"/>
      <c r="E22" s="16"/>
    </row>
    <row r="23" spans="1:5" s="37" customFormat="1" ht="17.649999999999999" x14ac:dyDescent="0.5">
      <c r="A23" s="14" t="s">
        <v>116</v>
      </c>
      <c r="B23" s="16"/>
      <c r="C23" s="16"/>
      <c r="D23" s="16"/>
      <c r="E23" s="16"/>
    </row>
    <row r="24" spans="1:5" s="37" customFormat="1" ht="5.25" customHeight="1" x14ac:dyDescent="0.5">
      <c r="A24" s="14"/>
      <c r="B24" s="16"/>
      <c r="C24" s="16"/>
      <c r="D24" s="16"/>
      <c r="E24" s="16"/>
    </row>
    <row r="25" spans="1:5" s="37" customFormat="1" x14ac:dyDescent="0.35">
      <c r="A25" s="16" t="s">
        <v>117</v>
      </c>
      <c r="B25" s="16"/>
      <c r="C25" s="16"/>
      <c r="D25" s="16"/>
      <c r="E25" s="16"/>
    </row>
    <row r="26" spans="1:5" s="37" customFormat="1" x14ac:dyDescent="0.35">
      <c r="A26" s="65" t="s">
        <v>98</v>
      </c>
      <c r="B26" s="64" t="s">
        <v>118</v>
      </c>
      <c r="C26" s="16"/>
      <c r="D26" s="16"/>
      <c r="E26" s="16"/>
    </row>
    <row r="27" spans="1:5" s="37" customFormat="1" x14ac:dyDescent="0.35">
      <c r="A27" s="65"/>
      <c r="B27" s="64"/>
      <c r="C27" s="16"/>
      <c r="D27" s="16"/>
      <c r="E27" s="16"/>
    </row>
    <row r="28" spans="1:5" s="37" customFormat="1" x14ac:dyDescent="0.35">
      <c r="A28" s="16" t="s">
        <v>119</v>
      </c>
      <c r="B28" s="16"/>
      <c r="C28" s="16"/>
      <c r="D28" s="16"/>
      <c r="E28" s="16"/>
    </row>
    <row r="29" spans="1:5" s="37" customFormat="1" x14ac:dyDescent="0.35">
      <c r="A29" s="65" t="s">
        <v>100</v>
      </c>
      <c r="B29" s="16" t="s">
        <v>121</v>
      </c>
      <c r="C29" s="16"/>
      <c r="D29" s="16"/>
      <c r="E29" s="16"/>
    </row>
    <row r="30" spans="1:5" x14ac:dyDescent="0.35">
      <c r="A30" s="65" t="s">
        <v>101</v>
      </c>
      <c r="B30" s="16" t="s">
        <v>120</v>
      </c>
    </row>
    <row r="31" spans="1:5" s="37" customFormat="1" x14ac:dyDescent="0.35">
      <c r="A31" s="65"/>
      <c r="B31" s="16"/>
      <c r="C31" s="16"/>
      <c r="D31" s="16"/>
      <c r="E31" s="16"/>
    </row>
    <row r="32" spans="1:5" s="37" customFormat="1" x14ac:dyDescent="0.35">
      <c r="A32" s="65"/>
      <c r="B32" s="16"/>
      <c r="C32" s="16"/>
      <c r="D32" s="16"/>
      <c r="E32" s="16"/>
    </row>
    <row r="34" spans="1:6" ht="17.649999999999999" x14ac:dyDescent="0.5">
      <c r="A34" s="14" t="s">
        <v>76</v>
      </c>
      <c r="F34" s="46"/>
    </row>
    <row r="35" spans="1:6" ht="5.25" customHeight="1" x14ac:dyDescent="0.35">
      <c r="A35" s="46"/>
      <c r="F35" s="46"/>
    </row>
    <row r="36" spans="1:6" ht="15.75" customHeight="1" x14ac:dyDescent="0.35">
      <c r="A36" s="91" t="s">
        <v>77</v>
      </c>
      <c r="B36" s="91"/>
      <c r="C36" s="91"/>
      <c r="D36" s="91"/>
      <c r="E36" s="91"/>
      <c r="F36" s="91"/>
    </row>
    <row r="37" spans="1:6" ht="7.5" customHeight="1" x14ac:dyDescent="0.35">
      <c r="A37" s="90" t="s">
        <v>78</v>
      </c>
      <c r="B37" s="90"/>
      <c r="C37" s="90"/>
      <c r="D37" s="90"/>
      <c r="E37" s="90"/>
      <c r="F37" s="90"/>
    </row>
    <row r="38" spans="1:6" ht="39.75" customHeight="1" x14ac:dyDescent="0.35">
      <c r="A38" s="92" t="s">
        <v>122</v>
      </c>
      <c r="B38" s="90"/>
      <c r="C38" s="90"/>
      <c r="D38" s="90"/>
      <c r="E38" s="90"/>
      <c r="F38" s="90"/>
    </row>
    <row r="39" spans="1:6" x14ac:dyDescent="0.35">
      <c r="A39" s="60"/>
      <c r="B39" s="60"/>
      <c r="C39" s="60"/>
      <c r="D39" s="60"/>
      <c r="E39" s="60"/>
      <c r="F39" s="60"/>
    </row>
    <row r="40" spans="1:6" ht="45" customHeight="1" x14ac:dyDescent="0.35">
      <c r="A40" s="92" t="s">
        <v>84</v>
      </c>
      <c r="B40" s="90"/>
      <c r="C40" s="90"/>
      <c r="D40" s="90"/>
      <c r="E40" s="90"/>
      <c r="F40" s="90"/>
    </row>
    <row r="41" spans="1:6" ht="40.5" customHeight="1" x14ac:dyDescent="0.35">
      <c r="A41" s="90" t="s">
        <v>79</v>
      </c>
      <c r="B41" s="90"/>
      <c r="C41" s="90"/>
      <c r="D41" s="90"/>
      <c r="E41" s="90"/>
      <c r="F41" s="90"/>
    </row>
    <row r="42" spans="1:6" ht="5.25" customHeight="1" x14ac:dyDescent="0.35">
      <c r="A42" s="60" t="s">
        <v>78</v>
      </c>
      <c r="B42" s="60"/>
      <c r="C42" s="60"/>
      <c r="D42" s="60"/>
      <c r="E42" s="60"/>
      <c r="F42" s="60"/>
    </row>
    <row r="43" spans="1:6" ht="41.25" customHeight="1" x14ac:dyDescent="0.35">
      <c r="A43" s="90" t="s">
        <v>80</v>
      </c>
      <c r="B43" s="90"/>
      <c r="C43" s="90"/>
      <c r="D43" s="90"/>
      <c r="E43" s="90"/>
      <c r="F43" s="90"/>
    </row>
    <row r="44" spans="1:6" ht="5.25" customHeight="1" x14ac:dyDescent="0.35">
      <c r="A44" s="60" t="s">
        <v>78</v>
      </c>
      <c r="B44" s="60"/>
      <c r="C44" s="60"/>
      <c r="D44" s="60"/>
      <c r="E44" s="60"/>
      <c r="F44" s="60"/>
    </row>
    <row r="45" spans="1:6" ht="45" customHeight="1" x14ac:dyDescent="0.35">
      <c r="A45" s="90" t="s">
        <v>81</v>
      </c>
      <c r="B45" s="90"/>
      <c r="C45" s="90"/>
      <c r="D45" s="90"/>
      <c r="E45" s="90"/>
      <c r="F45" s="90"/>
    </row>
  </sheetData>
  <mergeCells count="7">
    <mergeCell ref="A43:F43"/>
    <mergeCell ref="A45:F45"/>
    <mergeCell ref="A36:F36"/>
    <mergeCell ref="A37:F37"/>
    <mergeCell ref="A38:F38"/>
    <mergeCell ref="A40:F40"/>
    <mergeCell ref="A41:F41"/>
  </mergeCells>
  <phoneticPr fontId="0" type="noConversion"/>
  <dataValidations count="1">
    <dataValidation type="list" allowBlank="1" showInputMessage="1" promptTitle="Input Parameter" prompt="Select from list" sqref="B10 D18:D29" xr:uid="{00000000-0002-0000-0000-000000000000}">
      <formula1>"Work in progress, Ready for review, Approved for release, Archived"</formula1>
    </dataValidation>
  </dataValidation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&amp;L&amp;A :page&amp;P&amp;COfcom Confidential&amp;R&amp;D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reamble3">
    <outlinePr summaryBelow="0"/>
    <pageSetUpPr autoPageBreaks="0" fitToPage="1"/>
  </sheetPr>
  <dimension ref="A1:K39"/>
  <sheetViews>
    <sheetView showGridLines="0" showRowColHeaders="0" defaultGridColor="0" colorId="22" zoomScaleNormal="100" workbookViewId="0">
      <pane ySplit="2" topLeftCell="A3" activePane="bottomLeft" state="frozen"/>
      <selection pane="bottomLeft" activeCell="C10" sqref="C10"/>
    </sheetView>
  </sheetViews>
  <sheetFormatPr defaultColWidth="12.69140625" defaultRowHeight="11.65" outlineLevelRow="1" x14ac:dyDescent="0.35"/>
  <cols>
    <col min="1" max="1" width="2.69140625" customWidth="1"/>
    <col min="2" max="2" width="26.69140625" customWidth="1"/>
    <col min="7" max="7" width="7.07421875" customWidth="1"/>
  </cols>
  <sheetData>
    <row r="1" spans="1:8" ht="12" customHeight="1" x14ac:dyDescent="0.75">
      <c r="A1" s="16"/>
      <c r="B1" s="16"/>
      <c r="C1" s="32"/>
      <c r="E1" s="16"/>
    </row>
    <row r="2" spans="1:8" ht="42" customHeight="1" x14ac:dyDescent="0.75">
      <c r="H2" s="35" t="s">
        <v>8</v>
      </c>
    </row>
    <row r="3" spans="1:8" x14ac:dyDescent="0.35">
      <c r="A3" s="6" t="s">
        <v>25</v>
      </c>
    </row>
    <row r="5" spans="1:8" ht="17.649999999999999" x14ac:dyDescent="0.35">
      <c r="A5" s="30" t="s">
        <v>45</v>
      </c>
    </row>
    <row r="6" spans="1:8" ht="8.25" customHeight="1" x14ac:dyDescent="0.35"/>
    <row r="7" spans="1:8" ht="6.75" customHeight="1" x14ac:dyDescent="0.35">
      <c r="A7" s="24"/>
    </row>
    <row r="8" spans="1:8" x14ac:dyDescent="0.35">
      <c r="B8" s="26" t="s">
        <v>37</v>
      </c>
      <c r="C8" s="40">
        <v>100</v>
      </c>
      <c r="D8" s="6"/>
      <c r="E8" t="s">
        <v>21</v>
      </c>
    </row>
    <row r="9" spans="1:8" x14ac:dyDescent="0.35">
      <c r="B9" s="13"/>
      <c r="C9" s="25"/>
      <c r="D9" s="6"/>
    </row>
    <row r="10" spans="1:8" x14ac:dyDescent="0.35">
      <c r="B10" s="3" t="s">
        <v>4</v>
      </c>
      <c r="C10" s="39">
        <v>100</v>
      </c>
      <c r="E10" t="s">
        <v>6</v>
      </c>
    </row>
    <row r="11" spans="1:8" x14ac:dyDescent="0.35">
      <c r="B11" s="13"/>
      <c r="C11" s="25"/>
      <c r="D11" s="6"/>
    </row>
    <row r="12" spans="1:8" x14ac:dyDescent="0.35">
      <c r="B12" s="3" t="s">
        <v>5</v>
      </c>
      <c r="C12" s="5">
        <v>100</v>
      </c>
      <c r="E12" t="s">
        <v>36</v>
      </c>
    </row>
    <row r="13" spans="1:8" x14ac:dyDescent="0.35">
      <c r="B13" s="13"/>
      <c r="C13" s="25"/>
      <c r="D13" s="6"/>
    </row>
    <row r="14" spans="1:8" x14ac:dyDescent="0.35">
      <c r="B14" s="26" t="s">
        <v>38</v>
      </c>
      <c r="C14" s="10" t="s">
        <v>10</v>
      </c>
      <c r="E14" t="s">
        <v>24</v>
      </c>
    </row>
    <row r="15" spans="1:8" x14ac:dyDescent="0.35">
      <c r="B15" s="13"/>
      <c r="C15" s="25"/>
      <c r="D15" s="6"/>
    </row>
    <row r="16" spans="1:8" x14ac:dyDescent="0.35">
      <c r="B16" s="26" t="s">
        <v>46</v>
      </c>
      <c r="C16" s="25"/>
      <c r="D16" s="6"/>
      <c r="E16" t="s">
        <v>47</v>
      </c>
    </row>
    <row r="17" spans="2:11" x14ac:dyDescent="0.35">
      <c r="B17" s="13"/>
      <c r="C17" s="25"/>
      <c r="D17" s="6"/>
    </row>
    <row r="18" spans="2:11" ht="15" x14ac:dyDescent="0.35">
      <c r="B18" s="27" t="s">
        <v>39</v>
      </c>
      <c r="C18" s="25"/>
      <c r="D18" s="6"/>
    </row>
    <row r="19" spans="2:11" x14ac:dyDescent="0.35">
      <c r="B19" s="13"/>
      <c r="C19" s="25"/>
      <c r="D19" s="6"/>
    </row>
    <row r="20" spans="2:11" outlineLevel="1" x14ac:dyDescent="0.35">
      <c r="B20" s="26" t="s">
        <v>40</v>
      </c>
      <c r="C20" s="40">
        <v>100</v>
      </c>
      <c r="D20" s="6"/>
      <c r="E20" t="s">
        <v>21</v>
      </c>
    </row>
    <row r="21" spans="2:11" outlineLevel="1" x14ac:dyDescent="0.35">
      <c r="B21" s="13"/>
      <c r="C21" s="25"/>
      <c r="D21" s="6"/>
    </row>
    <row r="22" spans="2:11" outlineLevel="1" x14ac:dyDescent="0.35">
      <c r="B22" s="13" t="s">
        <v>7</v>
      </c>
      <c r="C22" s="41">
        <v>100</v>
      </c>
      <c r="D22" s="6"/>
      <c r="E22" t="s">
        <v>20</v>
      </c>
    </row>
    <row r="23" spans="2:11" outlineLevel="1" x14ac:dyDescent="0.35"/>
    <row r="24" spans="2:11" outlineLevel="1" x14ac:dyDescent="0.35">
      <c r="B24" s="3" t="s">
        <v>34</v>
      </c>
      <c r="C24" s="17">
        <v>0</v>
      </c>
      <c r="D24" s="6"/>
      <c r="E24" t="s">
        <v>22</v>
      </c>
      <c r="F24" s="12"/>
      <c r="G24" s="12"/>
      <c r="H24" s="12"/>
      <c r="I24" s="12"/>
      <c r="J24" s="12"/>
      <c r="K24" s="12"/>
    </row>
    <row r="25" spans="2:11" outlineLevel="1" x14ac:dyDescent="0.35"/>
    <row r="26" spans="2:11" outlineLevel="1" x14ac:dyDescent="0.35">
      <c r="B26" s="28" t="s">
        <v>43</v>
      </c>
      <c r="C26" s="10" t="s">
        <v>10</v>
      </c>
      <c r="E26" t="s">
        <v>24</v>
      </c>
    </row>
    <row r="27" spans="2:11" outlineLevel="1" x14ac:dyDescent="0.35"/>
    <row r="28" spans="2:11" outlineLevel="1" x14ac:dyDescent="0.35">
      <c r="B28" s="28" t="s">
        <v>41</v>
      </c>
      <c r="C28" s="29" t="s">
        <v>41</v>
      </c>
      <c r="E28" t="s">
        <v>44</v>
      </c>
    </row>
    <row r="29" spans="2:11" outlineLevel="1" x14ac:dyDescent="0.35"/>
    <row r="30" spans="2:11" outlineLevel="1" x14ac:dyDescent="0.35">
      <c r="B30" s="28" t="s">
        <v>42</v>
      </c>
      <c r="C30" s="9" t="s">
        <v>9</v>
      </c>
      <c r="D30" s="6"/>
      <c r="E30" t="s">
        <v>23</v>
      </c>
    </row>
    <row r="31" spans="2:11" outlineLevel="1" x14ac:dyDescent="0.35"/>
    <row r="32" spans="2:11" ht="22.5" outlineLevel="1" x14ac:dyDescent="0.35">
      <c r="B32" s="11" t="s">
        <v>11</v>
      </c>
      <c r="C32" s="11" t="s">
        <v>19</v>
      </c>
      <c r="E32" t="s">
        <v>15</v>
      </c>
    </row>
    <row r="33" spans="2:5" outlineLevel="1" x14ac:dyDescent="0.35"/>
    <row r="34" spans="2:5" ht="17.649999999999999" outlineLevel="1" x14ac:dyDescent="0.35">
      <c r="B34" s="4" t="s">
        <v>12</v>
      </c>
      <c r="C34" s="4" t="s">
        <v>19</v>
      </c>
      <c r="E34" t="s">
        <v>16</v>
      </c>
    </row>
    <row r="35" spans="2:5" outlineLevel="1" x14ac:dyDescent="0.35"/>
    <row r="36" spans="2:5" ht="15" outlineLevel="1" x14ac:dyDescent="0.35">
      <c r="B36" s="8" t="s">
        <v>13</v>
      </c>
      <c r="C36" s="8" t="s">
        <v>19</v>
      </c>
      <c r="E36" t="s">
        <v>17</v>
      </c>
    </row>
    <row r="37" spans="2:5" outlineLevel="1" x14ac:dyDescent="0.35"/>
    <row r="38" spans="2:5" outlineLevel="1" x14ac:dyDescent="0.35">
      <c r="B38" s="7" t="s">
        <v>14</v>
      </c>
      <c r="C38" s="7" t="s">
        <v>19</v>
      </c>
      <c r="E38" t="s">
        <v>18</v>
      </c>
    </row>
    <row r="39" spans="2:5" outlineLevel="1" x14ac:dyDescent="0.35"/>
  </sheetData>
  <phoneticPr fontId="0" type="noConversion"/>
  <pageMargins left="0.74803149606299213" right="0.74803149606299213" top="0.51181102362204722" bottom="0.51181102362204722" header="0.51181102362204722" footer="0.35433070866141736"/>
  <pageSetup paperSize="9" fitToHeight="0" orientation="landscape" horizontalDpi="4294967292" verticalDpi="4294967292" r:id="rId1"/>
  <headerFooter alignWithMargins="0">
    <oddFooter>&amp;L&amp;A :page&amp;P&amp;COfcom Confidential&amp;R&amp;D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fitToPage="1"/>
  </sheetPr>
  <dimension ref="A1:V43"/>
  <sheetViews>
    <sheetView defaultGridColor="0" colorId="22" workbookViewId="0">
      <pane xSplit="1" topLeftCell="B1" activePane="topRight" state="frozen"/>
      <selection pane="topRight" activeCell="B31" sqref="B31"/>
    </sheetView>
  </sheetViews>
  <sheetFormatPr defaultColWidth="9" defaultRowHeight="11.65" x14ac:dyDescent="0.35"/>
  <cols>
    <col min="1" max="1" width="52.07421875" style="37" customWidth="1"/>
    <col min="2" max="22" width="9.69140625" style="37" customWidth="1"/>
    <col min="23" max="16384" width="9" style="37"/>
  </cols>
  <sheetData>
    <row r="1" spans="1:22" s="31" customFormat="1" ht="40.5" customHeight="1" x14ac:dyDescent="0.35">
      <c r="A1" s="38" t="s">
        <v>97</v>
      </c>
      <c r="L1" s="31" t="s">
        <v>33</v>
      </c>
    </row>
    <row r="3" spans="1:22" ht="17.649999999999999" x14ac:dyDescent="0.35">
      <c r="A3" s="59" t="s">
        <v>49</v>
      </c>
    </row>
    <row r="4" spans="1:22" x14ac:dyDescent="0.35">
      <c r="C4" s="36" t="s">
        <v>50</v>
      </c>
      <c r="D4" s="36" t="s">
        <v>51</v>
      </c>
      <c r="E4" s="36" t="s">
        <v>52</v>
      </c>
      <c r="F4" s="36" t="s">
        <v>53</v>
      </c>
      <c r="G4" s="36" t="s">
        <v>54</v>
      </c>
      <c r="H4" s="36" t="s">
        <v>55</v>
      </c>
      <c r="I4" s="36" t="s">
        <v>56</v>
      </c>
      <c r="J4" s="36" t="s">
        <v>57</v>
      </c>
      <c r="K4" s="36" t="s">
        <v>58</v>
      </c>
      <c r="L4" s="36" t="s">
        <v>59</v>
      </c>
      <c r="M4" s="36" t="s">
        <v>60</v>
      </c>
      <c r="N4" s="36" t="s">
        <v>61</v>
      </c>
      <c r="O4" s="36" t="s">
        <v>62</v>
      </c>
      <c r="P4" s="36" t="s">
        <v>63</v>
      </c>
      <c r="Q4" s="36" t="s">
        <v>64</v>
      </c>
      <c r="R4" s="36" t="s">
        <v>91</v>
      </c>
      <c r="S4" s="36" t="s">
        <v>92</v>
      </c>
      <c r="T4" s="36" t="s">
        <v>123</v>
      </c>
      <c r="U4" s="36" t="s">
        <v>124</v>
      </c>
      <c r="V4" s="36" t="s">
        <v>125</v>
      </c>
    </row>
    <row r="5" spans="1:22" x14ac:dyDescent="0.35">
      <c r="A5" s="37" t="s">
        <v>99</v>
      </c>
      <c r="B5" s="87">
        <v>1.4999999999999999E-2</v>
      </c>
    </row>
    <row r="6" spans="1:22" x14ac:dyDescent="0.35">
      <c r="A6" s="37" t="s">
        <v>71</v>
      </c>
      <c r="C6" s="42">
        <v>0.19</v>
      </c>
      <c r="D6" s="42">
        <v>0.19</v>
      </c>
      <c r="E6" s="42">
        <v>0.17</v>
      </c>
      <c r="F6" s="42">
        <v>0.17</v>
      </c>
      <c r="G6" s="42">
        <v>0.17</v>
      </c>
      <c r="H6" s="42">
        <v>0.17</v>
      </c>
      <c r="I6" s="42">
        <v>0.17</v>
      </c>
      <c r="J6" s="42">
        <v>0.17</v>
      </c>
      <c r="K6" s="42">
        <v>0.17</v>
      </c>
      <c r="L6" s="42">
        <v>0.17</v>
      </c>
      <c r="M6" s="42">
        <v>0.17</v>
      </c>
      <c r="N6" s="42">
        <v>0.17</v>
      </c>
      <c r="O6" s="42">
        <v>0.17</v>
      </c>
      <c r="P6" s="42">
        <v>0.17</v>
      </c>
      <c r="Q6" s="42">
        <v>0.17</v>
      </c>
      <c r="R6" s="42">
        <v>0.17</v>
      </c>
      <c r="S6" s="42">
        <v>0.17</v>
      </c>
      <c r="T6" s="42">
        <v>0.17</v>
      </c>
      <c r="U6" s="42">
        <v>0.17</v>
      </c>
      <c r="V6" s="42">
        <v>0.17</v>
      </c>
    </row>
    <row r="7" spans="1:22" x14ac:dyDescent="0.35">
      <c r="A7" s="37" t="s">
        <v>72</v>
      </c>
      <c r="B7" s="43">
        <v>20</v>
      </c>
    </row>
    <row r="8" spans="1:22" x14ac:dyDescent="0.35">
      <c r="A8" s="37" t="s">
        <v>65</v>
      </c>
      <c r="B8" s="45">
        <v>0.02</v>
      </c>
    </row>
    <row r="9" spans="1:22" x14ac:dyDescent="0.35">
      <c r="A9" s="46" t="s">
        <v>86</v>
      </c>
      <c r="C9" s="37">
        <v>1</v>
      </c>
      <c r="D9" s="37">
        <f t="shared" ref="D9:V9" si="0">C9*(1+$B$8)</f>
        <v>1.02</v>
      </c>
      <c r="E9" s="37">
        <f t="shared" si="0"/>
        <v>1.0404</v>
      </c>
      <c r="F9" s="37">
        <f t="shared" si="0"/>
        <v>1.0612079999999999</v>
      </c>
      <c r="G9" s="37">
        <f t="shared" si="0"/>
        <v>1.08243216</v>
      </c>
      <c r="H9" s="37">
        <f t="shared" si="0"/>
        <v>1.1040808032</v>
      </c>
      <c r="I9" s="37">
        <f t="shared" si="0"/>
        <v>1.1261624192640001</v>
      </c>
      <c r="J9" s="37">
        <f t="shared" si="0"/>
        <v>1.14868566764928</v>
      </c>
      <c r="K9" s="37">
        <f t="shared" si="0"/>
        <v>1.1716593810022657</v>
      </c>
      <c r="L9" s="37">
        <f t="shared" si="0"/>
        <v>1.1950925686223111</v>
      </c>
      <c r="M9" s="37">
        <f t="shared" si="0"/>
        <v>1.2189944199947573</v>
      </c>
      <c r="N9" s="37">
        <f t="shared" si="0"/>
        <v>1.2433743083946525</v>
      </c>
      <c r="O9" s="37">
        <f t="shared" si="0"/>
        <v>1.2682417945625455</v>
      </c>
      <c r="P9" s="37">
        <f t="shared" si="0"/>
        <v>1.2936066304537963</v>
      </c>
      <c r="Q9" s="37">
        <f t="shared" si="0"/>
        <v>1.3194787630628724</v>
      </c>
      <c r="R9" s="37">
        <f t="shared" si="0"/>
        <v>1.3458683383241299</v>
      </c>
      <c r="S9" s="37">
        <f t="shared" si="0"/>
        <v>1.3727857050906125</v>
      </c>
      <c r="T9" s="37">
        <f t="shared" si="0"/>
        <v>1.4002414191924248</v>
      </c>
      <c r="U9" s="37">
        <f t="shared" si="0"/>
        <v>1.4282462475762734</v>
      </c>
      <c r="V9" s="37">
        <f t="shared" si="0"/>
        <v>1.4568111725277988</v>
      </c>
    </row>
    <row r="10" spans="1:22" x14ac:dyDescent="0.35">
      <c r="A10" s="46"/>
    </row>
    <row r="11" spans="1:22" x14ac:dyDescent="0.35">
      <c r="A11" s="47" t="s">
        <v>73</v>
      </c>
    </row>
    <row r="12" spans="1:22" x14ac:dyDescent="0.35">
      <c r="A12" s="47"/>
    </row>
    <row r="13" spans="1:22" ht="17.649999999999999" x14ac:dyDescent="0.35">
      <c r="A13" s="59" t="s">
        <v>89</v>
      </c>
    </row>
    <row r="14" spans="1:22" x14ac:dyDescent="0.35">
      <c r="A14" s="47"/>
    </row>
    <row r="15" spans="1:22" x14ac:dyDescent="0.35">
      <c r="A15" s="48" t="str">
        <f>IF(ROUND(Check_TAF,5)=0,"Currently no need to run macro","NEED TO RUN MACRO")</f>
        <v>Currently no need to run macro</v>
      </c>
    </row>
    <row r="16" spans="1:22" x14ac:dyDescent="0.35">
      <c r="A16" s="47"/>
    </row>
    <row r="17" spans="1:22" x14ac:dyDescent="0.35">
      <c r="A17" s="47"/>
    </row>
    <row r="18" spans="1:22" x14ac:dyDescent="0.35">
      <c r="A18" s="47" t="s">
        <v>88</v>
      </c>
    </row>
    <row r="19" spans="1:22" x14ac:dyDescent="0.35">
      <c r="A19" s="22" t="s">
        <v>93</v>
      </c>
    </row>
    <row r="20" spans="1:22" x14ac:dyDescent="0.35">
      <c r="A20" s="47"/>
    </row>
    <row r="21" spans="1:22" ht="17.649999999999999" x14ac:dyDescent="0.35">
      <c r="A21" s="59" t="s">
        <v>85</v>
      </c>
    </row>
    <row r="22" spans="1:22" x14ac:dyDescent="0.35">
      <c r="A22" s="28"/>
      <c r="B22" s="49" t="s">
        <v>66</v>
      </c>
      <c r="C22" s="36" t="s">
        <v>50</v>
      </c>
      <c r="D22" s="36" t="s">
        <v>51</v>
      </c>
      <c r="E22" s="36" t="s">
        <v>52</v>
      </c>
      <c r="F22" s="36" t="s">
        <v>53</v>
      </c>
      <c r="G22" s="36" t="s">
        <v>54</v>
      </c>
      <c r="H22" s="36" t="s">
        <v>55</v>
      </c>
      <c r="I22" s="36" t="s">
        <v>56</v>
      </c>
      <c r="J22" s="36" t="s">
        <v>57</v>
      </c>
      <c r="K22" s="36" t="s">
        <v>58</v>
      </c>
      <c r="L22" s="36" t="s">
        <v>59</v>
      </c>
      <c r="M22" s="36" t="s">
        <v>60</v>
      </c>
      <c r="N22" s="36" t="s">
        <v>61</v>
      </c>
      <c r="O22" s="36" t="s">
        <v>62</v>
      </c>
      <c r="P22" s="36" t="s">
        <v>63</v>
      </c>
      <c r="Q22" s="36" t="s">
        <v>64</v>
      </c>
      <c r="R22" s="36" t="s">
        <v>91</v>
      </c>
      <c r="S22" s="36" t="s">
        <v>92</v>
      </c>
      <c r="T22" s="36" t="s">
        <v>123</v>
      </c>
      <c r="U22" s="36" t="s">
        <v>124</v>
      </c>
      <c r="V22" s="36" t="s">
        <v>125</v>
      </c>
    </row>
    <row r="23" spans="1:22" x14ac:dyDescent="0.35">
      <c r="A23" s="37" t="s">
        <v>90</v>
      </c>
      <c r="B23" s="50">
        <v>100</v>
      </c>
      <c r="C23" s="51"/>
      <c r="D23" s="51"/>
      <c r="E23" s="51"/>
      <c r="F23" s="51"/>
      <c r="G23" s="51"/>
      <c r="H23" s="51"/>
      <c r="I23" s="51"/>
      <c r="J23" s="51"/>
      <c r="K23" s="51"/>
      <c r="L23" s="51"/>
      <c r="M23" s="51"/>
      <c r="N23" s="51"/>
      <c r="O23" s="51"/>
      <c r="P23" s="51"/>
      <c r="Q23" s="51"/>
      <c r="R23" s="51"/>
      <c r="S23" s="51"/>
      <c r="T23" s="51"/>
      <c r="U23" s="51"/>
      <c r="V23" s="51"/>
    </row>
    <row r="24" spans="1:22" x14ac:dyDescent="0.35">
      <c r="A24" s="37" t="s">
        <v>67</v>
      </c>
      <c r="B24" s="50">
        <f>NPV($B$5,D24:V24)+C24</f>
        <v>73.371196701476109</v>
      </c>
      <c r="C24" s="50">
        <f t="shared" ref="C24:V24" si="1">($B$23/$B$7)/C$9</f>
        <v>5</v>
      </c>
      <c r="D24" s="50">
        <f t="shared" si="1"/>
        <v>4.9019607843137258</v>
      </c>
      <c r="E24" s="50">
        <f t="shared" si="1"/>
        <v>4.805843906189927</v>
      </c>
      <c r="F24" s="50">
        <f t="shared" si="1"/>
        <v>4.7116116727352226</v>
      </c>
      <c r="G24" s="50">
        <f t="shared" si="1"/>
        <v>4.6192271301325709</v>
      </c>
      <c r="H24" s="50">
        <f t="shared" si="1"/>
        <v>4.528654049149579</v>
      </c>
      <c r="I24" s="50">
        <f t="shared" si="1"/>
        <v>4.4398569109309598</v>
      </c>
      <c r="J24" s="50">
        <f t="shared" si="1"/>
        <v>4.3528008930695687</v>
      </c>
      <c r="K24" s="50">
        <f t="shared" si="1"/>
        <v>4.267451855950557</v>
      </c>
      <c r="L24" s="50">
        <f t="shared" si="1"/>
        <v>4.1837763293632912</v>
      </c>
      <c r="M24" s="50">
        <f t="shared" si="1"/>
        <v>4.1017414993757759</v>
      </c>
      <c r="N24" s="50">
        <f t="shared" si="1"/>
        <v>4.021315195466447</v>
      </c>
      <c r="O24" s="50">
        <f t="shared" si="1"/>
        <v>3.9424658779082811</v>
      </c>
      <c r="P24" s="50">
        <f t="shared" si="1"/>
        <v>3.8651626254002762</v>
      </c>
      <c r="Q24" s="50">
        <f t="shared" si="1"/>
        <v>3.7893751229414465</v>
      </c>
      <c r="R24" s="50">
        <f t="shared" si="1"/>
        <v>3.7150736499425947</v>
      </c>
      <c r="S24" s="50">
        <f t="shared" si="1"/>
        <v>3.6422290685711713</v>
      </c>
      <c r="T24" s="50">
        <f t="shared" si="1"/>
        <v>3.5708128123246774</v>
      </c>
      <c r="U24" s="50">
        <f t="shared" si="1"/>
        <v>3.5007968748281151</v>
      </c>
      <c r="V24" s="50">
        <f t="shared" si="1"/>
        <v>3.4321537988510933</v>
      </c>
    </row>
    <row r="25" spans="1:22" x14ac:dyDescent="0.35">
      <c r="A25" s="46" t="s">
        <v>68</v>
      </c>
      <c r="B25" s="50">
        <f>NPV($B$5,D25:V25)+C25</f>
        <v>12.669693799532983</v>
      </c>
      <c r="C25" s="51">
        <f t="shared" ref="C25:V25" si="2">C24*C$6</f>
        <v>0.95</v>
      </c>
      <c r="D25" s="51">
        <f t="shared" si="2"/>
        <v>0.93137254901960786</v>
      </c>
      <c r="E25" s="51">
        <f t="shared" si="2"/>
        <v>0.81699346405228768</v>
      </c>
      <c r="F25" s="51">
        <f t="shared" si="2"/>
        <v>0.8009739843649879</v>
      </c>
      <c r="G25" s="51">
        <f t="shared" si="2"/>
        <v>0.78526861212253707</v>
      </c>
      <c r="H25" s="51">
        <f t="shared" si="2"/>
        <v>0.76987118835542845</v>
      </c>
      <c r="I25" s="51">
        <f t="shared" si="2"/>
        <v>0.75477567485826325</v>
      </c>
      <c r="J25" s="51">
        <f t="shared" si="2"/>
        <v>0.73997615182182674</v>
      </c>
      <c r="K25" s="51">
        <f t="shared" si="2"/>
        <v>0.72546681551159475</v>
      </c>
      <c r="L25" s="51">
        <f t="shared" si="2"/>
        <v>0.71124197599175953</v>
      </c>
      <c r="M25" s="51">
        <f t="shared" si="2"/>
        <v>0.69729605489388191</v>
      </c>
      <c r="N25" s="51">
        <f t="shared" si="2"/>
        <v>0.68362358322929606</v>
      </c>
      <c r="O25" s="51">
        <f t="shared" si="2"/>
        <v>0.67021919924440787</v>
      </c>
      <c r="P25" s="51">
        <f t="shared" si="2"/>
        <v>0.65707764631804699</v>
      </c>
      <c r="Q25" s="51">
        <f t="shared" si="2"/>
        <v>0.64419377090004593</v>
      </c>
      <c r="R25" s="51">
        <f t="shared" si="2"/>
        <v>0.6315625204902412</v>
      </c>
      <c r="S25" s="51">
        <f t="shared" si="2"/>
        <v>0.61917894165709919</v>
      </c>
      <c r="T25" s="51">
        <f t="shared" si="2"/>
        <v>0.60703817809519522</v>
      </c>
      <c r="U25" s="51">
        <f t="shared" si="2"/>
        <v>0.5951354687207796</v>
      </c>
      <c r="V25" s="51">
        <f t="shared" si="2"/>
        <v>0.58346614580468592</v>
      </c>
    </row>
    <row r="26" spans="1:22" x14ac:dyDescent="0.35">
      <c r="A26" s="46"/>
      <c r="B26" s="50"/>
      <c r="C26" s="51"/>
      <c r="D26" s="51"/>
      <c r="E26" s="51"/>
      <c r="F26" s="51"/>
      <c r="G26" s="51"/>
      <c r="H26" s="51"/>
      <c r="I26" s="51"/>
      <c r="J26" s="51"/>
      <c r="K26" s="51"/>
      <c r="L26" s="51"/>
      <c r="M26" s="51"/>
      <c r="N26" s="51"/>
      <c r="O26" s="51"/>
      <c r="P26" s="51"/>
      <c r="Q26" s="51"/>
      <c r="R26" s="51"/>
      <c r="S26" s="51"/>
      <c r="T26" s="51"/>
      <c r="U26" s="51"/>
      <c r="V26" s="51"/>
    </row>
    <row r="27" spans="1:22" x14ac:dyDescent="0.35">
      <c r="A27" s="46" t="str">
        <f>A23</f>
        <v>Lump sum assumed for tax adjustment factor calculation</v>
      </c>
      <c r="B27" s="50">
        <f>B23</f>
        <v>100</v>
      </c>
      <c r="C27" s="51"/>
      <c r="D27" s="51"/>
      <c r="E27" s="51"/>
      <c r="F27" s="51"/>
      <c r="G27" s="51"/>
      <c r="H27" s="51"/>
      <c r="I27" s="51"/>
      <c r="J27" s="51"/>
      <c r="K27" s="51"/>
      <c r="L27" s="51"/>
      <c r="M27" s="51"/>
      <c r="N27" s="51"/>
      <c r="O27" s="51"/>
      <c r="P27" s="51"/>
      <c r="Q27" s="51"/>
      <c r="R27" s="51"/>
      <c r="S27" s="51"/>
      <c r="T27" s="51"/>
      <c r="U27" s="51"/>
      <c r="V27" s="51"/>
    </row>
    <row r="28" spans="1:22" x14ac:dyDescent="0.35">
      <c r="A28" s="46" t="s">
        <v>74</v>
      </c>
      <c r="B28" s="50">
        <f>NPV($B$5,D28:V28)+C28</f>
        <v>18.176557635055623</v>
      </c>
      <c r="C28" s="51">
        <f t="shared" ref="C28:V28" si="3">C30*C$6</f>
        <v>1.1503563896969002</v>
      </c>
      <c r="D28" s="51">
        <f t="shared" si="3"/>
        <v>1.1503563896969002</v>
      </c>
      <c r="E28" s="51">
        <f t="shared" si="3"/>
        <v>1.029266243413016</v>
      </c>
      <c r="F28" s="51">
        <f t="shared" si="3"/>
        <v>1.029266243413016</v>
      </c>
      <c r="G28" s="51">
        <f t="shared" si="3"/>
        <v>1.029266243413016</v>
      </c>
      <c r="H28" s="51">
        <f t="shared" si="3"/>
        <v>1.029266243413016</v>
      </c>
      <c r="I28" s="51">
        <f t="shared" si="3"/>
        <v>1.029266243413016</v>
      </c>
      <c r="J28" s="51">
        <f t="shared" si="3"/>
        <v>1.029266243413016</v>
      </c>
      <c r="K28" s="51">
        <f t="shared" si="3"/>
        <v>1.029266243413016</v>
      </c>
      <c r="L28" s="51">
        <f t="shared" si="3"/>
        <v>1.029266243413016</v>
      </c>
      <c r="M28" s="51">
        <f t="shared" si="3"/>
        <v>1.029266243413016</v>
      </c>
      <c r="N28" s="51">
        <f t="shared" si="3"/>
        <v>1.029266243413016</v>
      </c>
      <c r="O28" s="51">
        <f t="shared" si="3"/>
        <v>1.029266243413016</v>
      </c>
      <c r="P28" s="51">
        <f t="shared" si="3"/>
        <v>1.029266243413016</v>
      </c>
      <c r="Q28" s="51">
        <f t="shared" si="3"/>
        <v>1.029266243413016</v>
      </c>
      <c r="R28" s="51">
        <f t="shared" si="3"/>
        <v>1.029266243413016</v>
      </c>
      <c r="S28" s="51">
        <f t="shared" si="3"/>
        <v>1.029266243413016</v>
      </c>
      <c r="T28" s="51">
        <f t="shared" si="3"/>
        <v>1.029266243413016</v>
      </c>
      <c r="U28" s="51">
        <f t="shared" si="3"/>
        <v>1.029266243413016</v>
      </c>
      <c r="V28" s="51">
        <f t="shared" si="3"/>
        <v>1.029266243413016</v>
      </c>
    </row>
    <row r="29" spans="1:22" x14ac:dyDescent="0.35">
      <c r="A29" s="46" t="s">
        <v>69</v>
      </c>
      <c r="B29" s="51">
        <f>-B25</f>
        <v>-12.669693799532983</v>
      </c>
      <c r="C29" s="51"/>
      <c r="D29" s="51"/>
      <c r="E29" s="51"/>
      <c r="F29" s="51"/>
      <c r="G29" s="51"/>
      <c r="H29" s="51"/>
      <c r="I29" s="51"/>
      <c r="J29" s="51"/>
      <c r="K29" s="51"/>
      <c r="L29" s="51"/>
      <c r="M29" s="51"/>
      <c r="N29" s="51"/>
      <c r="O29" s="51"/>
      <c r="P29" s="51"/>
      <c r="Q29" s="51"/>
      <c r="R29" s="51"/>
      <c r="S29" s="51"/>
      <c r="T29" s="51"/>
      <c r="U29" s="51"/>
      <c r="V29" s="51"/>
    </row>
    <row r="30" spans="1:22" x14ac:dyDescent="0.35">
      <c r="A30" s="47" t="s">
        <v>87</v>
      </c>
      <c r="B30" s="52">
        <f>NPV($B$5,D30:V30)+C30</f>
        <v>105.50686383552265</v>
      </c>
      <c r="C30" s="56">
        <v>6.0545073141942112</v>
      </c>
      <c r="D30" s="51">
        <f t="shared" ref="D30:V30" si="4">ALF_for_TAF_calc</f>
        <v>6.0545073141942112</v>
      </c>
      <c r="E30" s="51">
        <f t="shared" si="4"/>
        <v>6.0545073141942112</v>
      </c>
      <c r="F30" s="51">
        <f t="shared" si="4"/>
        <v>6.0545073141942112</v>
      </c>
      <c r="G30" s="51">
        <f t="shared" si="4"/>
        <v>6.0545073141942112</v>
      </c>
      <c r="H30" s="51">
        <f t="shared" si="4"/>
        <v>6.0545073141942112</v>
      </c>
      <c r="I30" s="51">
        <f t="shared" si="4"/>
        <v>6.0545073141942112</v>
      </c>
      <c r="J30" s="51">
        <f t="shared" si="4"/>
        <v>6.0545073141942112</v>
      </c>
      <c r="K30" s="51">
        <f t="shared" si="4"/>
        <v>6.0545073141942112</v>
      </c>
      <c r="L30" s="51">
        <f t="shared" si="4"/>
        <v>6.0545073141942112</v>
      </c>
      <c r="M30" s="51">
        <f t="shared" si="4"/>
        <v>6.0545073141942112</v>
      </c>
      <c r="N30" s="51">
        <f t="shared" si="4"/>
        <v>6.0545073141942112</v>
      </c>
      <c r="O30" s="51">
        <f t="shared" si="4"/>
        <v>6.0545073141942112</v>
      </c>
      <c r="P30" s="51">
        <f t="shared" si="4"/>
        <v>6.0545073141942112</v>
      </c>
      <c r="Q30" s="51">
        <f t="shared" si="4"/>
        <v>6.0545073141942112</v>
      </c>
      <c r="R30" s="51">
        <f t="shared" si="4"/>
        <v>6.0545073141942112</v>
      </c>
      <c r="S30" s="51">
        <f t="shared" si="4"/>
        <v>6.0545073141942112</v>
      </c>
      <c r="T30" s="51">
        <f t="shared" si="4"/>
        <v>6.0545073141942112</v>
      </c>
      <c r="U30" s="51">
        <f t="shared" si="4"/>
        <v>6.0545073141942112</v>
      </c>
      <c r="V30" s="51">
        <f t="shared" si="4"/>
        <v>6.0545073141942112</v>
      </c>
    </row>
    <row r="31" spans="1:22" ht="13.9" x14ac:dyDescent="0.35">
      <c r="A31" s="62" t="s">
        <v>75</v>
      </c>
      <c r="B31" s="82">
        <f>1+(B28+B29)/B27</f>
        <v>1.0550686383552264</v>
      </c>
      <c r="D31" s="51"/>
      <c r="E31" s="51"/>
      <c r="F31" s="51"/>
      <c r="G31" s="51"/>
      <c r="H31" s="51"/>
      <c r="I31" s="51"/>
      <c r="J31" s="51"/>
      <c r="K31" s="51"/>
      <c r="L31" s="51"/>
      <c r="M31" s="51"/>
      <c r="N31" s="51"/>
      <c r="O31" s="51"/>
      <c r="P31" s="51"/>
      <c r="Q31" s="51"/>
      <c r="R31" s="51"/>
      <c r="S31" s="51"/>
      <c r="T31" s="51"/>
      <c r="U31" s="51"/>
      <c r="V31" s="51"/>
    </row>
    <row r="32" spans="1:22" x14ac:dyDescent="0.35">
      <c r="A32" s="44" t="s">
        <v>70</v>
      </c>
      <c r="B32" s="53">
        <f>SUM(B27:B29)-B30</f>
        <v>0</v>
      </c>
      <c r="G32" s="53"/>
      <c r="H32" s="51"/>
      <c r="I32" s="51"/>
      <c r="J32" s="51"/>
      <c r="K32" s="51"/>
      <c r="L32" s="51"/>
      <c r="M32" s="51"/>
      <c r="N32" s="51"/>
      <c r="O32" s="51"/>
      <c r="P32" s="51"/>
      <c r="Q32" s="51"/>
      <c r="R32" s="51"/>
      <c r="S32" s="51"/>
      <c r="T32" s="51"/>
      <c r="U32" s="51"/>
      <c r="V32" s="51"/>
    </row>
    <row r="33" spans="1:22" x14ac:dyDescent="0.35">
      <c r="A33" s="22"/>
      <c r="B33" s="57"/>
      <c r="G33" s="54"/>
      <c r="H33" s="55"/>
      <c r="I33" s="54"/>
      <c r="J33" s="54"/>
      <c r="K33" s="54"/>
      <c r="L33" s="54"/>
      <c r="M33" s="54"/>
      <c r="N33" s="54"/>
      <c r="O33" s="54"/>
      <c r="P33" s="54"/>
      <c r="Q33" s="54"/>
      <c r="R33" s="54"/>
      <c r="S33" s="54"/>
      <c r="T33" s="54"/>
      <c r="U33" s="54"/>
      <c r="V33" s="54"/>
    </row>
    <row r="34" spans="1:22" x14ac:dyDescent="0.35">
      <c r="A34" s="22"/>
      <c r="B34" s="22"/>
      <c r="C34" s="22"/>
    </row>
    <row r="35" spans="1:22" x14ac:dyDescent="0.35">
      <c r="A35" s="22"/>
      <c r="B35" s="22"/>
      <c r="C35" s="22"/>
    </row>
    <row r="36" spans="1:22" x14ac:dyDescent="0.35">
      <c r="A36" s="22"/>
      <c r="B36" s="22"/>
      <c r="C36" s="22"/>
      <c r="D36" s="51"/>
      <c r="E36" s="51"/>
      <c r="F36" s="51"/>
      <c r="G36" s="51"/>
      <c r="H36" s="51"/>
      <c r="I36" s="51"/>
      <c r="J36" s="51"/>
      <c r="K36" s="51"/>
      <c r="L36" s="51"/>
      <c r="M36" s="51"/>
      <c r="N36" s="51"/>
      <c r="O36" s="51"/>
      <c r="P36" s="51"/>
      <c r="Q36" s="51"/>
      <c r="R36" s="51"/>
      <c r="S36" s="51"/>
      <c r="T36" s="51"/>
      <c r="U36" s="51"/>
      <c r="V36" s="51"/>
    </row>
    <row r="37" spans="1:22" x14ac:dyDescent="0.35">
      <c r="A37" s="22"/>
      <c r="B37" s="22"/>
      <c r="C37" s="22"/>
      <c r="E37" s="51"/>
      <c r="G37" s="53"/>
      <c r="H37" s="51"/>
      <c r="I37" s="51"/>
      <c r="J37" s="51"/>
      <c r="K37" s="51"/>
      <c r="L37" s="51"/>
      <c r="M37" s="51"/>
      <c r="N37" s="51"/>
      <c r="O37" s="51"/>
      <c r="P37" s="51"/>
      <c r="Q37" s="51"/>
      <c r="R37" s="51"/>
      <c r="S37" s="51"/>
      <c r="T37" s="51"/>
      <c r="U37" s="51"/>
      <c r="V37" s="51"/>
    </row>
    <row r="38" spans="1:22" x14ac:dyDescent="0.35">
      <c r="A38" s="22"/>
      <c r="B38" s="22"/>
      <c r="C38" s="22"/>
      <c r="D38" s="54"/>
      <c r="E38" s="54"/>
      <c r="F38" s="54"/>
      <c r="G38" s="54"/>
      <c r="H38" s="55"/>
      <c r="I38" s="54"/>
      <c r="J38" s="54"/>
      <c r="K38" s="54"/>
      <c r="L38" s="54"/>
      <c r="M38" s="54"/>
      <c r="N38" s="54"/>
      <c r="O38" s="54"/>
      <c r="P38" s="54"/>
      <c r="Q38" s="54"/>
      <c r="R38" s="54"/>
      <c r="S38" s="54"/>
      <c r="T38" s="54"/>
      <c r="U38" s="54"/>
      <c r="V38" s="54"/>
    </row>
    <row r="39" spans="1:22" x14ac:dyDescent="0.35">
      <c r="A39" s="22"/>
      <c r="B39" s="22"/>
      <c r="C39" s="22"/>
    </row>
    <row r="40" spans="1:22" x14ac:dyDescent="0.35">
      <c r="A40" s="22"/>
      <c r="B40" s="22"/>
      <c r="C40" s="22"/>
      <c r="D40" s="51"/>
      <c r="E40" s="51"/>
      <c r="F40" s="51"/>
      <c r="G40" s="51"/>
      <c r="H40" s="51"/>
      <c r="I40" s="51"/>
      <c r="J40" s="51"/>
      <c r="K40" s="51"/>
      <c r="L40" s="51"/>
      <c r="M40" s="51"/>
      <c r="N40" s="51"/>
      <c r="O40" s="51"/>
      <c r="P40" s="51"/>
      <c r="Q40" s="51"/>
      <c r="R40" s="51"/>
      <c r="S40" s="51"/>
      <c r="T40" s="51"/>
      <c r="U40" s="51"/>
      <c r="V40" s="51"/>
    </row>
    <row r="41" spans="1:22" x14ac:dyDescent="0.35">
      <c r="A41" s="22"/>
      <c r="B41" s="22"/>
      <c r="C41" s="22"/>
      <c r="E41" s="51"/>
      <c r="F41" s="54"/>
      <c r="G41" s="54"/>
      <c r="H41" s="54"/>
      <c r="I41" s="54"/>
      <c r="J41" s="54"/>
      <c r="K41" s="54"/>
      <c r="L41" s="54"/>
      <c r="M41" s="54"/>
      <c r="N41" s="54"/>
      <c r="O41" s="54"/>
      <c r="P41" s="54"/>
      <c r="Q41" s="54"/>
      <c r="R41" s="54"/>
      <c r="S41" s="54"/>
      <c r="T41" s="54"/>
      <c r="U41" s="54"/>
      <c r="V41" s="54"/>
    </row>
    <row r="42" spans="1:22" x14ac:dyDescent="0.35">
      <c r="A42" s="22"/>
      <c r="B42" s="22"/>
      <c r="C42" s="22"/>
      <c r="D42" s="54"/>
      <c r="E42" s="54"/>
      <c r="F42" s="54"/>
      <c r="G42" s="54"/>
      <c r="H42" s="54"/>
      <c r="I42" s="54"/>
      <c r="J42" s="54"/>
      <c r="K42" s="54"/>
      <c r="L42" s="54"/>
      <c r="M42" s="54"/>
      <c r="N42" s="54"/>
      <c r="O42" s="54"/>
      <c r="P42" s="54"/>
      <c r="Q42" s="54"/>
      <c r="R42" s="54"/>
      <c r="S42" s="54"/>
      <c r="T42" s="54"/>
      <c r="U42" s="54"/>
      <c r="V42" s="54"/>
    </row>
    <row r="43" spans="1:22" x14ac:dyDescent="0.35">
      <c r="A43" s="22"/>
      <c r="B43" s="22"/>
      <c r="C43" s="22"/>
    </row>
  </sheetData>
  <pageMargins left="0.28999999999999998" right="0.24" top="0.39" bottom="0.51181102362204722" header="0.51181102362204722" footer="0.35433070866141736"/>
  <pageSetup paperSize="9" scale="62" orientation="landscape" verticalDpi="4294967292" r:id="rId1"/>
  <headerFooter alignWithMargins="0">
    <oddFooter>&amp;L&amp;A :page&amp;P&amp;COfcom Confidential&amp;R&amp;D</oddFooter>
  </headerFooter>
  <ignoredErrors>
    <ignoredError sqref="B2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V33"/>
  <sheetViews>
    <sheetView workbookViewId="0">
      <selection activeCell="B28" sqref="B28"/>
    </sheetView>
  </sheetViews>
  <sheetFormatPr defaultColWidth="9.07421875" defaultRowHeight="11.65" x14ac:dyDescent="0.35"/>
  <cols>
    <col min="1" max="1" width="54" style="66" customWidth="1"/>
    <col min="2" max="2" width="22.84375" style="66" customWidth="1"/>
    <col min="3" max="3" width="12.53515625" style="66" bestFit="1" customWidth="1"/>
    <col min="4" max="4" width="12.84375" style="66" bestFit="1" customWidth="1"/>
    <col min="5" max="16384" width="9.07421875" style="66"/>
  </cols>
  <sheetData>
    <row r="1" spans="1:22" ht="17.649999999999999" x14ac:dyDescent="0.35">
      <c r="A1" s="59" t="s">
        <v>114</v>
      </c>
      <c r="B1" s="80"/>
      <c r="C1" s="80"/>
      <c r="D1" s="80"/>
      <c r="E1" s="80"/>
      <c r="F1" s="80"/>
      <c r="G1" s="80"/>
      <c r="H1" s="80"/>
      <c r="I1" s="80"/>
      <c r="J1" s="80"/>
      <c r="K1" s="80"/>
      <c r="L1" s="80"/>
      <c r="M1" s="80"/>
      <c r="N1" s="80"/>
      <c r="O1" s="80"/>
    </row>
    <row r="4" spans="1:22" ht="17.649999999999999" x14ac:dyDescent="0.35">
      <c r="A4" s="59" t="s">
        <v>111</v>
      </c>
    </row>
    <row r="5" spans="1:22" x14ac:dyDescent="0.35">
      <c r="A5" s="47"/>
    </row>
    <row r="6" spans="1:22" x14ac:dyDescent="0.35">
      <c r="A6" s="48" t="str">
        <f>IF(ROUND(Check_Tax,5)=0,"Currently no need to run macro","NEED TO RUN MACRO")</f>
        <v>Currently no need to run macro</v>
      </c>
    </row>
    <row r="9" spans="1:22" ht="17.649999999999999" x14ac:dyDescent="0.35">
      <c r="A9" s="59" t="s">
        <v>49</v>
      </c>
      <c r="B9" s="21"/>
      <c r="C9" s="21"/>
      <c r="D9" s="21"/>
      <c r="E9" s="21"/>
      <c r="F9" s="21"/>
      <c r="G9" s="21"/>
      <c r="H9" s="21"/>
      <c r="I9" s="21"/>
      <c r="J9" s="21"/>
      <c r="K9" s="21"/>
      <c r="L9" s="21"/>
      <c r="M9" s="21"/>
      <c r="N9" s="21"/>
      <c r="O9" s="21"/>
      <c r="P9" s="21"/>
      <c r="Q9" s="21"/>
      <c r="R9" s="21"/>
      <c r="S9" s="21"/>
      <c r="T9" s="21"/>
      <c r="U9" s="21"/>
      <c r="V9" s="21"/>
    </row>
    <row r="10" spans="1:22" x14ac:dyDescent="0.35">
      <c r="A10" s="21"/>
      <c r="B10" s="21"/>
      <c r="C10" s="36"/>
      <c r="D10" s="36"/>
      <c r="E10" s="36"/>
      <c r="F10" s="36"/>
      <c r="G10" s="36"/>
      <c r="H10" s="36"/>
      <c r="I10" s="36"/>
      <c r="J10" s="36"/>
      <c r="K10" s="36"/>
      <c r="L10" s="36"/>
      <c r="M10" s="36"/>
      <c r="N10" s="36"/>
      <c r="O10" s="36"/>
      <c r="P10" s="36"/>
      <c r="Q10" s="36"/>
      <c r="R10" s="36"/>
      <c r="S10" s="36"/>
      <c r="T10" s="36"/>
      <c r="U10" s="36"/>
      <c r="V10" s="36"/>
    </row>
    <row r="11" spans="1:22" x14ac:dyDescent="0.35">
      <c r="A11" s="21" t="s">
        <v>99</v>
      </c>
      <c r="B11" s="88">
        <f>'TAF calculation'!B5</f>
        <v>1.4999999999999999E-2</v>
      </c>
      <c r="C11" s="68"/>
      <c r="D11" s="21"/>
      <c r="E11" s="21"/>
      <c r="F11" s="21"/>
      <c r="G11" s="21"/>
      <c r="H11" s="21"/>
      <c r="I11" s="21"/>
      <c r="J11" s="21"/>
      <c r="K11" s="21"/>
      <c r="L11" s="21"/>
      <c r="M11" s="21"/>
      <c r="N11" s="21"/>
      <c r="O11" s="21"/>
      <c r="P11" s="21"/>
      <c r="Q11" s="21"/>
      <c r="R11" s="21"/>
      <c r="S11" s="21"/>
      <c r="T11" s="21"/>
      <c r="U11" s="21"/>
      <c r="V11" s="21"/>
    </row>
    <row r="12" spans="1:22" ht="13.9" x14ac:dyDescent="0.35">
      <c r="A12" s="21" t="s">
        <v>109</v>
      </c>
      <c r="B12" s="85">
        <v>0.17136293970642302</v>
      </c>
      <c r="C12" s="68"/>
      <c r="D12" s="69"/>
      <c r="E12" s="69"/>
      <c r="F12" s="69"/>
      <c r="G12" s="69"/>
      <c r="H12" s="69"/>
      <c r="I12" s="69"/>
      <c r="J12" s="69"/>
      <c r="K12" s="69"/>
      <c r="L12" s="69"/>
      <c r="M12" s="69"/>
      <c r="N12" s="69"/>
      <c r="O12" s="69"/>
      <c r="P12" s="69"/>
      <c r="Q12" s="69"/>
      <c r="R12" s="69"/>
      <c r="S12" s="69"/>
      <c r="T12" s="69"/>
      <c r="U12" s="69"/>
      <c r="V12" s="69"/>
    </row>
    <row r="13" spans="1:22" x14ac:dyDescent="0.35">
      <c r="A13" s="21" t="s">
        <v>102</v>
      </c>
      <c r="B13" s="84">
        <f>'TAF calculation'!B7</f>
        <v>20</v>
      </c>
      <c r="C13" s="21"/>
      <c r="D13" s="21"/>
      <c r="E13" s="21"/>
      <c r="F13" s="21"/>
      <c r="G13" s="21"/>
      <c r="H13" s="21"/>
      <c r="I13" s="21"/>
      <c r="J13" s="21"/>
      <c r="K13" s="21"/>
      <c r="L13" s="21"/>
      <c r="M13" s="21"/>
      <c r="N13" s="21"/>
      <c r="O13" s="21"/>
      <c r="P13" s="21"/>
      <c r="Q13" s="21"/>
      <c r="R13" s="21"/>
      <c r="S13" s="21"/>
      <c r="T13" s="21"/>
      <c r="U13" s="21"/>
      <c r="V13" s="21"/>
    </row>
    <row r="14" spans="1:22" x14ac:dyDescent="0.35">
      <c r="A14" s="21" t="s">
        <v>65</v>
      </c>
      <c r="B14" s="83">
        <f>'TAF calculation'!B8</f>
        <v>0.02</v>
      </c>
      <c r="C14" s="21"/>
      <c r="D14" s="21"/>
      <c r="E14" s="21"/>
      <c r="F14" s="21"/>
      <c r="G14" s="21"/>
      <c r="H14" s="21"/>
      <c r="I14" s="21"/>
      <c r="J14" s="21"/>
      <c r="K14" s="21"/>
      <c r="L14" s="21"/>
      <c r="M14" s="21"/>
      <c r="N14" s="21"/>
      <c r="O14" s="21"/>
      <c r="P14" s="21"/>
      <c r="Q14" s="21"/>
      <c r="R14" s="21"/>
      <c r="S14" s="21"/>
      <c r="T14" s="21"/>
      <c r="U14" s="21"/>
      <c r="V14" s="21"/>
    </row>
    <row r="15" spans="1:22" x14ac:dyDescent="0.35">
      <c r="A15" s="21"/>
      <c r="B15" s="67"/>
      <c r="C15" s="21"/>
      <c r="D15" s="21"/>
      <c r="E15" s="21"/>
      <c r="F15" s="21"/>
      <c r="G15" s="21"/>
      <c r="H15" s="21"/>
      <c r="I15" s="21"/>
      <c r="J15" s="21"/>
      <c r="K15" s="21"/>
      <c r="L15" s="21"/>
      <c r="M15" s="21"/>
      <c r="N15" s="21"/>
      <c r="O15" s="21"/>
      <c r="P15" s="21"/>
      <c r="Q15" s="21"/>
      <c r="R15" s="21"/>
      <c r="S15" s="21"/>
      <c r="T15" s="21"/>
      <c r="U15" s="21"/>
      <c r="V15" s="21"/>
    </row>
    <row r="16" spans="1:22" x14ac:dyDescent="0.35">
      <c r="A16" s="21"/>
      <c r="B16" s="70" t="s">
        <v>103</v>
      </c>
      <c r="C16" s="21">
        <v>1</v>
      </c>
      <c r="D16" s="21">
        <f>C16+1</f>
        <v>2</v>
      </c>
      <c r="E16" s="21">
        <f t="shared" ref="E16:V16" si="0">D16+1</f>
        <v>3</v>
      </c>
      <c r="F16" s="21">
        <f t="shared" si="0"/>
        <v>4</v>
      </c>
      <c r="G16" s="21">
        <f t="shared" si="0"/>
        <v>5</v>
      </c>
      <c r="H16" s="21">
        <f t="shared" si="0"/>
        <v>6</v>
      </c>
      <c r="I16" s="21">
        <f t="shared" si="0"/>
        <v>7</v>
      </c>
      <c r="J16" s="21">
        <f t="shared" si="0"/>
        <v>8</v>
      </c>
      <c r="K16" s="21">
        <f t="shared" si="0"/>
        <v>9</v>
      </c>
      <c r="L16" s="21">
        <f t="shared" si="0"/>
        <v>10</v>
      </c>
      <c r="M16" s="21">
        <f t="shared" si="0"/>
        <v>11</v>
      </c>
      <c r="N16" s="21">
        <f t="shared" si="0"/>
        <v>12</v>
      </c>
      <c r="O16" s="21">
        <f t="shared" si="0"/>
        <v>13</v>
      </c>
      <c r="P16" s="21">
        <f t="shared" si="0"/>
        <v>14</v>
      </c>
      <c r="Q16" s="21">
        <f t="shared" si="0"/>
        <v>15</v>
      </c>
      <c r="R16" s="21">
        <f t="shared" si="0"/>
        <v>16</v>
      </c>
      <c r="S16" s="21">
        <f t="shared" si="0"/>
        <v>17</v>
      </c>
      <c r="T16" s="21">
        <f t="shared" si="0"/>
        <v>18</v>
      </c>
      <c r="U16" s="21">
        <f t="shared" si="0"/>
        <v>19</v>
      </c>
      <c r="V16" s="21">
        <f t="shared" si="0"/>
        <v>20</v>
      </c>
    </row>
    <row r="17" spans="1:22" x14ac:dyDescent="0.35">
      <c r="A17" s="16" t="s">
        <v>86</v>
      </c>
      <c r="B17" s="21"/>
      <c r="C17" s="71">
        <v>1</v>
      </c>
      <c r="D17" s="71">
        <f>C17*(1+$B$14)</f>
        <v>1.02</v>
      </c>
      <c r="E17" s="71">
        <f t="shared" ref="E17:V17" si="1">D17*(1+$B$14)</f>
        <v>1.0404</v>
      </c>
      <c r="F17" s="71">
        <f t="shared" si="1"/>
        <v>1.0612079999999999</v>
      </c>
      <c r="G17" s="71">
        <f t="shared" si="1"/>
        <v>1.08243216</v>
      </c>
      <c r="H17" s="71">
        <f t="shared" si="1"/>
        <v>1.1040808032</v>
      </c>
      <c r="I17" s="71">
        <f t="shared" si="1"/>
        <v>1.1261624192640001</v>
      </c>
      <c r="J17" s="71">
        <f t="shared" si="1"/>
        <v>1.14868566764928</v>
      </c>
      <c r="K17" s="71">
        <f t="shared" si="1"/>
        <v>1.1716593810022657</v>
      </c>
      <c r="L17" s="71">
        <f t="shared" si="1"/>
        <v>1.1950925686223111</v>
      </c>
      <c r="M17" s="71">
        <f t="shared" si="1"/>
        <v>1.2189944199947573</v>
      </c>
      <c r="N17" s="71">
        <f t="shared" si="1"/>
        <v>1.2433743083946525</v>
      </c>
      <c r="O17" s="71">
        <f t="shared" si="1"/>
        <v>1.2682417945625455</v>
      </c>
      <c r="P17" s="71">
        <f t="shared" si="1"/>
        <v>1.2936066304537963</v>
      </c>
      <c r="Q17" s="71">
        <f t="shared" si="1"/>
        <v>1.3194787630628724</v>
      </c>
      <c r="R17" s="71">
        <f t="shared" si="1"/>
        <v>1.3458683383241299</v>
      </c>
      <c r="S17" s="71">
        <f t="shared" si="1"/>
        <v>1.3727857050906125</v>
      </c>
      <c r="T17" s="71">
        <f t="shared" si="1"/>
        <v>1.4002414191924248</v>
      </c>
      <c r="U17" s="71">
        <f t="shared" si="1"/>
        <v>1.4282462475762734</v>
      </c>
      <c r="V17" s="71">
        <f t="shared" si="1"/>
        <v>1.4568111725277988</v>
      </c>
    </row>
    <row r="18" spans="1:22" x14ac:dyDescent="0.35">
      <c r="A18" s="16"/>
      <c r="B18" s="21"/>
      <c r="C18" s="71"/>
      <c r="D18" s="71"/>
      <c r="E18" s="71"/>
      <c r="F18" s="71"/>
      <c r="G18" s="71"/>
      <c r="H18" s="71"/>
      <c r="I18" s="71"/>
      <c r="J18" s="71"/>
      <c r="K18" s="71"/>
      <c r="L18" s="71"/>
      <c r="M18" s="71"/>
      <c r="N18" s="71"/>
      <c r="O18" s="71"/>
      <c r="P18" s="71"/>
      <c r="Q18" s="71"/>
      <c r="R18" s="71"/>
      <c r="S18" s="71"/>
      <c r="T18" s="71"/>
      <c r="U18" s="71"/>
      <c r="V18" s="71"/>
    </row>
    <row r="19" spans="1:22" ht="13.9" x14ac:dyDescent="0.35">
      <c r="A19" s="72" t="s">
        <v>112</v>
      </c>
      <c r="B19" s="21"/>
      <c r="C19" s="21"/>
      <c r="D19" s="21"/>
      <c r="E19" s="21"/>
      <c r="F19" s="21"/>
      <c r="G19" s="21"/>
      <c r="H19" s="21"/>
      <c r="I19" s="21"/>
      <c r="J19" s="21"/>
      <c r="K19" s="21"/>
      <c r="L19" s="21"/>
      <c r="M19" s="21"/>
      <c r="N19" s="21"/>
      <c r="O19" s="21"/>
      <c r="P19" s="21"/>
      <c r="Q19" s="21"/>
      <c r="R19" s="21"/>
      <c r="S19" s="21"/>
      <c r="T19" s="21"/>
      <c r="U19" s="21"/>
      <c r="V19" s="21"/>
    </row>
    <row r="20" spans="1:22" x14ac:dyDescent="0.35">
      <c r="A20" s="23"/>
      <c r="B20" s="49" t="s">
        <v>66</v>
      </c>
      <c r="C20" s="36" t="s">
        <v>50</v>
      </c>
      <c r="D20" s="36" t="s">
        <v>51</v>
      </c>
      <c r="E20" s="36" t="s">
        <v>52</v>
      </c>
      <c r="F20" s="36" t="s">
        <v>53</v>
      </c>
      <c r="G20" s="36" t="s">
        <v>54</v>
      </c>
      <c r="H20" s="36" t="s">
        <v>55</v>
      </c>
      <c r="I20" s="36" t="s">
        <v>56</v>
      </c>
      <c r="J20" s="36" t="s">
        <v>57</v>
      </c>
      <c r="K20" s="36" t="s">
        <v>58</v>
      </c>
      <c r="L20" s="36" t="s">
        <v>59</v>
      </c>
      <c r="M20" s="36" t="s">
        <v>60</v>
      </c>
      <c r="N20" s="36" t="s">
        <v>61</v>
      </c>
      <c r="O20" s="36" t="s">
        <v>62</v>
      </c>
      <c r="P20" s="36" t="s">
        <v>63</v>
      </c>
      <c r="Q20" s="36" t="s">
        <v>64</v>
      </c>
      <c r="R20" s="36" t="s">
        <v>91</v>
      </c>
      <c r="S20" s="36" t="s">
        <v>92</v>
      </c>
      <c r="T20" s="36" t="s">
        <v>123</v>
      </c>
      <c r="U20" s="36" t="s">
        <v>124</v>
      </c>
      <c r="V20" s="36" t="s">
        <v>125</v>
      </c>
    </row>
    <row r="21" spans="1:22" x14ac:dyDescent="0.35">
      <c r="A21" s="21" t="s">
        <v>90</v>
      </c>
      <c r="B21" s="50">
        <v>100</v>
      </c>
      <c r="C21" s="73"/>
      <c r="D21" s="73"/>
      <c r="E21" s="73"/>
      <c r="F21" s="73"/>
      <c r="G21" s="73"/>
      <c r="H21" s="73"/>
      <c r="I21" s="73"/>
      <c r="J21" s="73"/>
      <c r="K21" s="73"/>
      <c r="L21" s="73"/>
      <c r="M21" s="73"/>
      <c r="N21" s="73"/>
      <c r="O21" s="73"/>
      <c r="P21" s="73"/>
      <c r="Q21" s="73"/>
      <c r="R21" s="73"/>
      <c r="S21" s="73"/>
      <c r="T21" s="73"/>
      <c r="U21" s="73"/>
      <c r="V21" s="73"/>
    </row>
    <row r="22" spans="1:22" x14ac:dyDescent="0.35">
      <c r="A22" s="66" t="s">
        <v>104</v>
      </c>
      <c r="C22" s="50">
        <f t="shared" ref="C22:V22" si="2">($B$21/$B$13)/C$17</f>
        <v>5</v>
      </c>
      <c r="D22" s="50">
        <f t="shared" si="2"/>
        <v>4.9019607843137258</v>
      </c>
      <c r="E22" s="50">
        <f t="shared" si="2"/>
        <v>4.805843906189927</v>
      </c>
      <c r="F22" s="50">
        <f t="shared" si="2"/>
        <v>4.7116116727352226</v>
      </c>
      <c r="G22" s="50">
        <f t="shared" si="2"/>
        <v>4.6192271301325709</v>
      </c>
      <c r="H22" s="50">
        <f t="shared" si="2"/>
        <v>4.528654049149579</v>
      </c>
      <c r="I22" s="50">
        <f t="shared" si="2"/>
        <v>4.4398569109309598</v>
      </c>
      <c r="J22" s="50">
        <f t="shared" si="2"/>
        <v>4.3528008930695687</v>
      </c>
      <c r="K22" s="50">
        <f t="shared" si="2"/>
        <v>4.267451855950557</v>
      </c>
      <c r="L22" s="50">
        <f t="shared" si="2"/>
        <v>4.1837763293632912</v>
      </c>
      <c r="M22" s="50">
        <f t="shared" si="2"/>
        <v>4.1017414993757759</v>
      </c>
      <c r="N22" s="50">
        <f t="shared" si="2"/>
        <v>4.021315195466447</v>
      </c>
      <c r="O22" s="50">
        <f t="shared" si="2"/>
        <v>3.9424658779082811</v>
      </c>
      <c r="P22" s="50">
        <f t="shared" si="2"/>
        <v>3.8651626254002762</v>
      </c>
      <c r="Q22" s="50">
        <f t="shared" si="2"/>
        <v>3.7893751229414465</v>
      </c>
      <c r="R22" s="50">
        <f t="shared" si="2"/>
        <v>3.7150736499425947</v>
      </c>
      <c r="S22" s="50">
        <f t="shared" si="2"/>
        <v>3.6422290685711713</v>
      </c>
      <c r="T22" s="50">
        <f t="shared" si="2"/>
        <v>3.5708128123246774</v>
      </c>
      <c r="U22" s="50">
        <f t="shared" si="2"/>
        <v>3.5007968748281151</v>
      </c>
      <c r="V22" s="50">
        <f t="shared" si="2"/>
        <v>3.4321537988510933</v>
      </c>
    </row>
    <row r="23" spans="1:22" x14ac:dyDescent="0.35">
      <c r="A23" s="21" t="s">
        <v>105</v>
      </c>
      <c r="B23" s="50">
        <f>NPV($B$11,D22:V22)+C22</f>
        <v>73.371196701476109</v>
      </c>
      <c r="C23" s="50"/>
      <c r="D23" s="50"/>
      <c r="E23" s="50"/>
      <c r="F23" s="50"/>
      <c r="G23" s="50"/>
      <c r="H23" s="50"/>
      <c r="I23" s="50"/>
      <c r="J23" s="50"/>
      <c r="K23" s="50"/>
      <c r="L23" s="50"/>
      <c r="M23" s="50"/>
      <c r="N23" s="50"/>
      <c r="O23" s="50"/>
      <c r="P23" s="50"/>
      <c r="Q23" s="50"/>
      <c r="R23" s="50"/>
      <c r="S23" s="50"/>
      <c r="T23" s="50"/>
      <c r="U23" s="50"/>
      <c r="V23" s="50"/>
    </row>
    <row r="24" spans="1:22" x14ac:dyDescent="0.35">
      <c r="A24" s="16" t="s">
        <v>106</v>
      </c>
      <c r="B24" s="50">
        <f>B23*B12</f>
        <v>12.573103956543154</v>
      </c>
      <c r="C24" s="73"/>
      <c r="D24" s="73"/>
      <c r="E24" s="73"/>
      <c r="F24" s="73"/>
      <c r="G24" s="73"/>
      <c r="H24" s="73"/>
      <c r="I24" s="73"/>
      <c r="J24" s="73"/>
      <c r="K24" s="73"/>
      <c r="L24" s="73"/>
      <c r="M24" s="73"/>
      <c r="N24" s="73"/>
      <c r="O24" s="73"/>
      <c r="P24" s="73"/>
      <c r="Q24" s="73"/>
      <c r="R24" s="73"/>
      <c r="S24" s="73"/>
      <c r="T24" s="73"/>
      <c r="U24" s="73"/>
      <c r="V24" s="73"/>
    </row>
    <row r="25" spans="1:22" x14ac:dyDescent="0.35">
      <c r="A25" s="16" t="s">
        <v>107</v>
      </c>
      <c r="B25" s="74">
        <f>B21-B24</f>
        <v>87.42689604345685</v>
      </c>
    </row>
    <row r="27" spans="1:22" x14ac:dyDescent="0.35">
      <c r="B27" s="79"/>
    </row>
    <row r="28" spans="1:22" ht="14.25" x14ac:dyDescent="0.45">
      <c r="A28" s="72" t="s">
        <v>108</v>
      </c>
      <c r="B28" s="82">
        <f>B25/(B21*(1-B12))</f>
        <v>1.0550686209048201</v>
      </c>
      <c r="C28" s="75"/>
      <c r="D28" s="75"/>
      <c r="E28" s="81"/>
      <c r="F28" s="80"/>
      <c r="G28" s="80"/>
    </row>
    <row r="29" spans="1:22" x14ac:dyDescent="0.35">
      <c r="A29" s="44" t="s">
        <v>70</v>
      </c>
      <c r="B29" s="86">
        <f>B28-TAF</f>
        <v>-1.7450406231134252E-8</v>
      </c>
    </row>
    <row r="30" spans="1:22" ht="14.25" x14ac:dyDescent="0.45">
      <c r="A30" s="76"/>
    </row>
    <row r="31" spans="1:22" x14ac:dyDescent="0.35">
      <c r="B31" s="77"/>
    </row>
    <row r="32" spans="1:22" x14ac:dyDescent="0.35">
      <c r="B32" s="78"/>
    </row>
    <row r="33" spans="2:2" x14ac:dyDescent="0.35">
      <c r="B33" s="78"/>
    </row>
  </sheetData>
  <pageMargins left="0.7" right="0.7" top="0.75" bottom="0.75" header="0.3" footer="0.3"/>
  <pageSetup paperSize="9" orientation="portrait" verticalDpi="0" r:id="rId1"/>
  <ignoredErrors>
    <ignoredError sqref="B11 B13:B1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ReceivedTime xmlns="341f3a21-500e-418d-b220-102a9842abf4" xsi:nil="true"/>
    <SentOn xmlns="341f3a21-500e-418d-b220-102a9842abf4" xsi:nil="true"/>
    <From xmlns="341f3a21-500e-418d-b220-102a9842abf4" xsi:nil="true"/>
    <To xmlns="341f3a21-500e-418d-b220-102a9842abf4" xsi:nil="true"/>
    <Information_x0020_classification xmlns="b16ffbd9-0651-4f4f-86d9-7351ad301e7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331CBBD087108949B96F060208161CAF003963A55188D3BA488CD13525F7DFD8B1" ma:contentTypeVersion="3" ma:contentTypeDescription="" ma:contentTypeScope="" ma:versionID="57f1e31a534fbb1551cddc996c3b4ae5">
  <xsd:schema xmlns:xsd="http://www.w3.org/2001/XMLSchema" xmlns:xs="http://www.w3.org/2001/XMLSchema" xmlns:p="http://schemas.microsoft.com/office/2006/metadata/properties" xmlns:ns2="b16ffbd9-0651-4f4f-86d9-7351ad301e78" xmlns:ns4="341f3a21-500e-418d-b220-102a9842abf4" targetNamespace="http://schemas.microsoft.com/office/2006/metadata/properties" ma:root="true" ma:fieldsID="2079042b41d250c4f1dcb46800e8d38c" ns2:_="" ns4:_="">
    <xsd:import namespace="b16ffbd9-0651-4f4f-86d9-7351ad301e78"/>
    <xsd:import namespace="341f3a21-500e-418d-b220-102a9842abf4"/>
    <xsd:element name="properties">
      <xsd:complexType>
        <xsd:sequence>
          <xsd:element name="documentManagement">
            <xsd:complexType>
              <xsd:all>
                <xsd:element ref="ns2:Information_x0020_classification" minOccurs="0"/>
                <xsd:element ref="ns4:From" minOccurs="0"/>
                <xsd:element ref="ns4:SentOn" minOccurs="0"/>
                <xsd:element ref="ns4:To" minOccurs="0"/>
                <xsd:element ref="ns4:Received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6ffbd9-0651-4f4f-86d9-7351ad301e78" elementFormDefault="qualified">
    <xsd:import namespace="http://schemas.microsoft.com/office/2006/documentManagement/types"/>
    <xsd:import namespace="http://schemas.microsoft.com/office/infopath/2007/PartnerControls"/>
    <xsd:element name="Information_x0020_classification" ma:index="1" nillable="true" ma:displayName="Information classification" ma:format="Dropdown" ma:internalName="Information_x0020_classification">
      <xsd:simpleType>
        <xsd:restriction base="dms:Choice">
          <xsd:enumeration value="Highly sensitive"/>
          <xsd:enumeration value="Confidential"/>
          <xsd:enumeration value="Protected"/>
        </xsd:restriction>
      </xsd:simpleType>
    </xsd:element>
  </xsd:schema>
  <xsd:schema xmlns:xsd="http://www.w3.org/2001/XMLSchema" xmlns:xs="http://www.w3.org/2001/XMLSchema" xmlns:dms="http://schemas.microsoft.com/office/2006/documentManagement/types" xmlns:pc="http://schemas.microsoft.com/office/infopath/2007/PartnerControls" targetNamespace="341f3a21-500e-418d-b220-102a9842abf4" elementFormDefault="qualified">
    <xsd:import namespace="http://schemas.microsoft.com/office/2006/documentManagement/types"/>
    <xsd:import namespace="http://schemas.microsoft.com/office/infopath/2007/PartnerControls"/>
    <xsd:element name="From" ma:index="4" nillable="true" ma:displayName="From" ma:description="Auto-populated by saved email" ma:internalName="From">
      <xsd:simpleType>
        <xsd:restriction base="dms:Text">
          <xsd:maxLength value="255"/>
        </xsd:restriction>
      </xsd:simpleType>
    </xsd:element>
    <xsd:element name="SentOn" ma:index="5" nillable="true" ma:displayName="SentOn" ma:description="Auto-populated by saved email" ma:format="DateTime" ma:internalName="SentOn">
      <xsd:simpleType>
        <xsd:restriction base="dms:DateTime"/>
      </xsd:simpleType>
    </xsd:element>
    <xsd:element name="To" ma:index="6" nillable="true" ma:displayName="To" ma:description="Auto-populated by saved email" ma:internalName="To">
      <xsd:simpleType>
        <xsd:restriction base="dms:Text">
          <xsd:maxLength value="255"/>
        </xsd:restriction>
      </xsd:simpleType>
    </xsd:element>
    <xsd:element name="ReceivedTime" ma:index="7" nillable="true" ma:displayName="ReceivedTime" ma:description="Auto-populated by saved email" ma:format="DateTime" ma:internalName="Received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861F3B-FF41-4E68-92FF-C62FBA0C1725}">
  <ds:schemaRefs>
    <ds:schemaRef ds:uri="http://schemas.microsoft.com/sharepoint/v3/contenttype/forms"/>
  </ds:schemaRefs>
</ds:datastoreItem>
</file>

<file path=customXml/itemProps2.xml><?xml version="1.0" encoding="utf-8"?>
<ds:datastoreItem xmlns:ds="http://schemas.openxmlformats.org/officeDocument/2006/customXml" ds:itemID="{C4A7751E-7DDC-4D33-9EEB-40C6D364A83F}">
  <ds:schemaRefs>
    <ds:schemaRef ds:uri="http://schemas.microsoft.com/office/2006/metadata/properties"/>
    <ds:schemaRef ds:uri="b16ffbd9-0651-4f4f-86d9-7351ad301e7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341f3a21-500e-418d-b220-102a9842abf4"/>
    <ds:schemaRef ds:uri="http://www.w3.org/XML/1998/namespace"/>
    <ds:schemaRef ds:uri="http://purl.org/dc/dcmitype/"/>
  </ds:schemaRefs>
</ds:datastoreItem>
</file>

<file path=customXml/itemProps3.xml><?xml version="1.0" encoding="utf-8"?>
<ds:datastoreItem xmlns:ds="http://schemas.openxmlformats.org/officeDocument/2006/customXml" ds:itemID="{623284E6-6994-4439-BC35-13427FD042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6ffbd9-0651-4f4f-86d9-7351ad301e78"/>
    <ds:schemaRef ds:uri="341f3a21-500e-418d-b220-102a9842ab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Contents</vt:lpstr>
      <vt:lpstr>Style Guidelines</vt:lpstr>
      <vt:lpstr>TAF calculation</vt:lpstr>
      <vt:lpstr>Average Tax rate</vt:lpstr>
      <vt:lpstr>ALF_for_TAF_calc</vt:lpstr>
      <vt:lpstr>Average_Tax</vt:lpstr>
      <vt:lpstr>Check_TAF</vt:lpstr>
      <vt:lpstr>Check_Tax</vt:lpstr>
      <vt:lpstr>TAF</vt:lpstr>
      <vt:lpstr>Workbook.Location</vt:lpstr>
      <vt:lpstr>Workbook.Objective</vt:lpstr>
      <vt:lpstr>Workbook.Status</vt:lpstr>
      <vt:lpstr>Workbook.Title</vt:lpstr>
      <vt:lpstr>Workbook.Version</vt:lpstr>
    </vt:vector>
  </TitlesOfParts>
  <Company>Analysys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Ofcom</dc:creator>
  <cp:lastModifiedBy>Swéta Rana</cp:lastModifiedBy>
  <cp:lastPrinted>2013-09-05T14:25:23Z</cp:lastPrinted>
  <dcterms:created xsi:type="dcterms:W3CDTF">1997-01-23T15:12:23Z</dcterms:created>
  <dcterms:modified xsi:type="dcterms:W3CDTF">2018-06-07T12:49:46Z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0x010100331CBBD087108949B96F060208161CAF003963A55188D3BA488CD13525F7DFD8B1</vt:lpwstr>
  </property>
  <property fmtid="{D5CDD505-2E9C-101B-9397-08002B2CF9AE}" pid="3" name="Order">
    <vt:r8>726900</vt:r8>
  </property>
  <property fmtid="{D5CDD505-2E9C-101B-9397-08002B2CF9AE}" pid="4" name="URL">
    <vt:lpwstr/>
  </property>
  <property fmtid="{D5CDD505-2E9C-101B-9397-08002B2CF9AE}" pid="5" name="Doc status">
    <vt:lpwstr/>
  </property>
  <property fmtid="{D5CDD505-2E9C-101B-9397-08002B2CF9AE}" pid="6" name="Year">
    <vt:lpwstr/>
  </property>
  <property fmtid="{D5CDD505-2E9C-101B-9397-08002B2CF9AE}" pid="7" name="xd_ProgID">
    <vt:lpwstr/>
  </property>
  <property fmtid="{D5CDD505-2E9C-101B-9397-08002B2CF9AE}" pid="8" name="Organisation">
    <vt:lpwstr/>
  </property>
  <property fmtid="{D5CDD505-2E9C-101B-9397-08002B2CF9AE}" pid="9" name="_CopySource">
    <vt:lpwstr>http://projects/sites/mobspec/proj/Annual Licence Fees for 900MHz and 1800MHz Spectrum/decision/TAF calculation_to be published.xlsm</vt:lpwstr>
  </property>
  <property fmtid="{D5CDD505-2E9C-101B-9397-08002B2CF9AE}" pid="10" name="PO number">
    <vt:lpwstr/>
  </property>
  <property fmtid="{D5CDD505-2E9C-101B-9397-08002B2CF9AE}" pid="11" name="TemplateUrl">
    <vt:lpwstr/>
  </property>
</Properties>
</file>