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8_{23BE295F-97FD-413A-8448-161880A5660A}" xr6:coauthVersionLast="47" xr6:coauthVersionMax="47" xr10:uidLastSave="{00000000-0000-0000-0000-000000000000}"/>
  <bookViews>
    <workbookView xWindow="-120" yWindow="-120" windowWidth="29040" windowHeight="15840" xr2:uid="{00000000-000D-0000-FFFF-FFFF00000000}"/>
  </bookViews>
  <sheets>
    <sheet name="Contents" sheetId="50" r:id="rId1"/>
    <sheet name="Style Guidelines" sheetId="47" r:id="rId2"/>
    <sheet name="Calculation" sheetId="56" r:id="rId3"/>
    <sheet name="CPI" sheetId="57" r:id="rId4"/>
  </sheets>
  <definedNames>
    <definedName name="cpi_month">CPI!$A$4:$A$51</definedName>
    <definedName name="cpi_val">CPI!$B$4:$B$51</definedName>
    <definedName name="Workbook.Author">Contents!$B$10</definedName>
    <definedName name="Workbook.Objective">Contents!$B$7</definedName>
    <definedName name="Workbook.Status">Contents!$B$9</definedName>
    <definedName name="Workbook.Title">Contents!$B$6</definedName>
    <definedName name="Workbook.Version">Contents!$B$8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56" l="1"/>
  <c r="G46" i="56"/>
  <c r="G47" i="56" s="1"/>
  <c r="G44" i="56"/>
  <c r="G35" i="56"/>
  <c r="F35" i="56"/>
  <c r="E31" i="56"/>
  <c r="E32" i="56" s="1"/>
  <c r="C31" i="56"/>
  <c r="G18" i="56"/>
  <c r="G19" i="56" s="1"/>
  <c r="F18" i="56"/>
  <c r="F19" i="56" s="1"/>
  <c r="C18" i="56"/>
  <c r="E6" i="56"/>
  <c r="E7" i="56" s="1"/>
  <c r="C6" i="56"/>
  <c r="G20" i="56" l="1"/>
  <c r="G12" i="56" s="1"/>
  <c r="G74" i="56" s="1"/>
  <c r="G36" i="56"/>
  <c r="F20" i="56"/>
  <c r="F12" i="56" s="1"/>
  <c r="F74" i="56" s="1"/>
  <c r="F36" i="56"/>
  <c r="G48" i="56"/>
  <c r="G56" i="56" s="1"/>
  <c r="F58" i="56" l="1"/>
  <c r="F57" i="56"/>
  <c r="F56" i="56"/>
  <c r="F75" i="56" s="1"/>
  <c r="F76" i="56" s="1"/>
  <c r="G58" i="56"/>
  <c r="G57" i="56"/>
  <c r="G75" i="56" s="1"/>
  <c r="G76" i="56" s="1"/>
  <c r="E78" i="56" l="1"/>
  <c r="F2" i="50" l="1"/>
</calcChain>
</file>

<file path=xl/sharedStrings.xml><?xml version="1.0" encoding="utf-8"?>
<sst xmlns="http://schemas.openxmlformats.org/spreadsheetml/2006/main" count="222" uniqueCount="183">
  <si>
    <t>Sheet</t>
  </si>
  <si>
    <t>Description</t>
  </si>
  <si>
    <t>Status</t>
  </si>
  <si>
    <t>Notes</t>
  </si>
  <si>
    <t>Output</t>
  </si>
  <si>
    <t>Highlight</t>
  </si>
  <si>
    <t>A key result from this part of the model (in particular one that will be used elsewhere in the model)</t>
  </si>
  <si>
    <t>Style Guidelines</t>
  </si>
  <si>
    <t>Name</t>
  </si>
  <si>
    <t>H1</t>
  </si>
  <si>
    <t>H2</t>
  </si>
  <si>
    <t>H3</t>
  </si>
  <si>
    <t>H4</t>
  </si>
  <si>
    <t>Heading level 1</t>
  </si>
  <si>
    <t>Heading level 2</t>
  </si>
  <si>
    <t>Heading level 3</t>
  </si>
  <si>
    <t>Heading level 4</t>
  </si>
  <si>
    <t>Title</t>
  </si>
  <si>
    <t>A side calculation intended solely to cross check a result (and which therefore should not be referenced anywhere else in the model)</t>
  </si>
  <si>
    <r>
      <t xml:space="preserve">An Excel Name applying to one or more adjacent cells (use </t>
    </r>
    <r>
      <rPr>
        <u/>
        <sz val="9"/>
        <rFont val="Arial"/>
        <family val="2"/>
      </rPr>
      <t>I</t>
    </r>
    <r>
      <rPr>
        <sz val="11"/>
        <rFont val="Calibri"/>
        <family val="2"/>
        <scheme val="minor"/>
      </rPr>
      <t xml:space="preserve">nsert </t>
    </r>
    <r>
      <rPr>
        <u/>
        <sz val="9"/>
        <rFont val="Arial"/>
        <family val="2"/>
      </rPr>
      <t>N</t>
    </r>
    <r>
      <rPr>
        <sz val="11"/>
        <rFont val="Calibri"/>
        <family val="2"/>
        <scheme val="minor"/>
      </rPr>
      <t xml:space="preserve">ame </t>
    </r>
    <r>
      <rPr>
        <u/>
        <sz val="9"/>
        <rFont val="Arial"/>
        <family val="2"/>
      </rPr>
      <t>C</t>
    </r>
    <r>
      <rPr>
        <sz val="11"/>
        <rFont val="Calibri"/>
        <family val="2"/>
        <scheme val="minor"/>
      </rPr>
      <t>reate to actually create the Excel Names)</t>
    </r>
  </si>
  <si>
    <t>NB Use Window Unfreeze Panes (on each worksheet) to have row 1 scroll with the rest of the worksheet</t>
  </si>
  <si>
    <t>Version</t>
  </si>
  <si>
    <t>Objective</t>
  </si>
  <si>
    <t xml:space="preserve">Title </t>
  </si>
  <si>
    <t>Author</t>
  </si>
  <si>
    <t>Information</t>
  </si>
  <si>
    <t>Contents</t>
  </si>
  <si>
    <t>A guide to the styles used in this workbook</t>
  </si>
  <si>
    <t>This contents sheet</t>
  </si>
  <si>
    <t>Confidentiality status</t>
  </si>
  <si>
    <t>A cell that is highlighted for uncertainty</t>
  </si>
  <si>
    <t>Actual model sheets</t>
  </si>
  <si>
    <t>Named range</t>
  </si>
  <si>
    <t>Styles</t>
  </si>
  <si>
    <t>Un-format</t>
  </si>
  <si>
    <t>Going back to default Excel formatting</t>
  </si>
  <si>
    <t>Calculation</t>
  </si>
  <si>
    <t>Intermediate calculation (not final output)</t>
  </si>
  <si>
    <t>Input data</t>
  </si>
  <si>
    <t>Cells left intentionally blank</t>
  </si>
  <si>
    <t>Note/source</t>
  </si>
  <si>
    <t>Cells which are part of a named range</t>
  </si>
  <si>
    <t>Input assumption or parameter</t>
  </si>
  <si>
    <t>Note or source</t>
  </si>
  <si>
    <t>Text</t>
  </si>
  <si>
    <t>Cells required for model logic (e.g. year counters)</t>
  </si>
  <si>
    <t>Model logic</t>
  </si>
  <si>
    <t>Intentionally blank</t>
  </si>
  <si>
    <t>named_range_1</t>
  </si>
  <si>
    <t>Check pass</t>
  </si>
  <si>
    <t>Check fail</t>
  </si>
  <si>
    <t>Input assumptions or parameters (e.g. for a scenario or control sheet)</t>
  </si>
  <si>
    <t>Input data (e.g. RFS data, inflation, etc)</t>
  </si>
  <si>
    <t>Feed cell from within this workbook</t>
  </si>
  <si>
    <t>Feed cell from a different workbook</t>
  </si>
  <si>
    <t>Feed internal</t>
  </si>
  <si>
    <t>Feed external</t>
  </si>
  <si>
    <t>QA highlight</t>
  </si>
  <si>
    <t>A cell that is highlighted for quality assurance</t>
  </si>
  <si>
    <t>Randomized</t>
  </si>
  <si>
    <t>Confidential</t>
  </si>
  <si>
    <t>Randomized data</t>
  </si>
  <si>
    <t>Confidential data, to be removed or randomized before publication</t>
  </si>
  <si>
    <t>Terms and conditions</t>
  </si>
  <si>
    <t>CPI</t>
  </si>
  <si>
    <t>CPI inputs</t>
  </si>
  <si>
    <t>Calculation of lump-sum value (incl. inputs)</t>
  </si>
  <si>
    <t>Consultation</t>
  </si>
  <si>
    <t>Ofcom</t>
  </si>
  <si>
    <t>Month</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</si>
  <si>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</si>
  <si>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</si>
  <si>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</si>
  <si>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</si>
  <si>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</si>
  <si>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</si>
  <si>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</si>
  <si>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</si>
  <si>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</si>
  <si>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</si>
  <si>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</si>
  <si>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</si>
  <si>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</si>
  <si>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</si>
  <si>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</si>
  <si>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</si>
  <si>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</si>
  <si>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</si>
  <si>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</si>
  <si>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</si>
  <si>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</si>
  <si>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</si>
  <si>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</si>
  <si>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</si>
  <si>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</si>
  <si>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</si>
  <si>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</si>
  <si>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</si>
  <si>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</si>
  <si>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</si>
  <si>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</si>
  <si>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</si>
  <si>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</si>
  <si>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</si>
  <si>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</si>
  <si>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</si>
  <si>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</si>
  <si>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</si>
  <si>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</si>
  <si>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</si>
  <si>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</si>
  <si>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</si>
  <si>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</si>
  <si>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</si>
  <si>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</si>
  <si>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</si>
  <si>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</si>
  <si>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</si>
  <si>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cpi_month</t>
  </si>
  <si>
    <t>Index</t>
  </si>
  <si>
    <t>cpi_val</t>
  </si>
  <si>
    <t>Source:</t>
  </si>
  <si>
    <t>CPI INDEX 00: ALL ITEMS 2015=100 - Office for National Statistics (ons.gov.uk)</t>
  </si>
  <si>
    <t>UK Broadband 3.4 and 3.6 GHz lump-sum payment calculation</t>
  </si>
  <si>
    <t>General parameters</t>
  </si>
  <si>
    <t>Effective date to express values</t>
  </si>
  <si>
    <t>CPI as of effective date</t>
  </si>
  <si>
    <t>UKB's spectrum holdings</t>
  </si>
  <si>
    <t>3.4 GHz</t>
  </si>
  <si>
    <t>3.6 GHz</t>
  </si>
  <si>
    <t>Amount of spectrum held by band</t>
  </si>
  <si>
    <t>MHz</t>
  </si>
  <si>
    <t>Lump-sum value as of effective date</t>
  </si>
  <si>
    <t>£m</t>
  </si>
  <si>
    <t>UK auction evidence</t>
  </si>
  <si>
    <t>3.4 GHz*</t>
  </si>
  <si>
    <t>3.6 GHz**</t>
  </si>
  <si>
    <t>Auction price</t>
  </si>
  <si>
    <t>£ per MHz</t>
  </si>
  <si>
    <t>Licence award date</t>
  </si>
  <si>
    <t>CPI as of licence date</t>
  </si>
  <si>
    <t>Auction price as of effective date</t>
  </si>
  <si>
    <t>* 3.4 GHz: Market-clearing price in the principal stage, paid by EE, H3G and Vodafone; Telefonica paid £7.943m per MHz</t>
  </si>
  <si>
    <t>** 3.6 GHz: Market-clearing price in the principal stage, paid by EE and Telefonica; Vodafone paid £4.410m per MHz</t>
  </si>
  <si>
    <t>ALF payments</t>
  </si>
  <si>
    <t>Annual payment as per June 2019 ALF Statement</t>
  </si>
  <si>
    <t>ALF rate*</t>
  </si>
  <si>
    <t>£m per MHz</t>
  </si>
  <si>
    <t>Base date</t>
  </si>
  <si>
    <t>CPI as of base date</t>
  </si>
  <si>
    <t>Total annual payment as of base date</t>
  </si>
  <si>
    <t>Total annual payment as of effective date</t>
  </si>
  <si>
    <t>* Based on market-clearing price in the 3.4 GHz auction; see 3.4-3.6 GHz ALF Statement, para 4.87.</t>
  </si>
  <si>
    <t>Reduced payments for 3.6 GHz during the phasing-in period*</t>
  </si>
  <si>
    <t>ALF rate in July-November 2019</t>
  </si>
  <si>
    <t>2019 Regulations, provision 5</t>
  </si>
  <si>
    <t>ALF rate in December 2019</t>
  </si>
  <si>
    <t>2019 Regulations, provision 6</t>
  </si>
  <si>
    <t>Total paid in 2019</t>
  </si>
  <si>
    <t>Index date</t>
  </si>
  <si>
    <t>3.4-3.6 GHz ALF Statement, para 5.12</t>
  </si>
  <si>
    <t>CPI as of index date</t>
  </si>
  <si>
    <t>Total paid in 2019 as of effective date</t>
  </si>
  <si>
    <t>* Fees payable under the 2011 Regulation plus 50% of the difference between those fees and the new level of fees until June 2020; full fees from July 2020</t>
  </si>
  <si>
    <t>NB: Only applies to 3.6 GHz where ALFs were previously set at a much lower rate.</t>
  </si>
  <si>
    <t>Payments made until April 2022, as of effective date</t>
  </si>
  <si>
    <t>Total payments in 2019</t>
  </si>
  <si>
    <t>Total payments in 2020</t>
  </si>
  <si>
    <t>Total payments in 2021</t>
  </si>
  <si>
    <t>NB: Payable annually on 31 July for 3.4 GHz and on 31 December for 3.6 GHz</t>
  </si>
  <si>
    <t>Proportion of payment offset against lump-sum value*</t>
  </si>
  <si>
    <t>Payment of 2021 ALF for 3.6 GHz in December 2020</t>
  </si>
  <si>
    <t>* To align lump-sum payment with other licences in the same band</t>
  </si>
  <si>
    <t>Outstanding amount as of effective date</t>
  </si>
  <si>
    <t>Gross lump-sum value</t>
  </si>
  <si>
    <t>Payments to offset</t>
  </si>
  <si>
    <t>Net lump-sum value</t>
  </si>
  <si>
    <t>Net lump-sum total</t>
  </si>
  <si>
    <t>3.4-3.8 GHz Licence Alignment Model</t>
  </si>
  <si>
    <t>For publication</t>
  </si>
  <si>
    <t>Approved for release</t>
  </si>
  <si>
    <t>Calculate lump-sum value of UK Broadband 3.4-3.8 GHz spectrum holdings as of 31 March 2022 based on auction prices achieved in the 2018 3.4 GHz auction and the 2021 3.6 GHz auction</t>
  </si>
  <si>
    <r>
      <t xml:space="preserve">The terms and conditions on which OFCOM is making available the model are set out below.
The 3.4-3.8 GHz </t>
    </r>
    <r>
      <rPr>
        <sz val="11"/>
        <rFont val="Calibri"/>
        <family val="2"/>
      </rPr>
      <t>Licence Alignment Model</t>
    </r>
    <r>
      <rPr>
        <sz val="11"/>
        <rFont val="Calibri"/>
        <family val="2"/>
        <scheme val="minor"/>
      </rPr>
      <t xml:space="preserve"> provided has been developed to calculate the lump-sum value of UK Broadband 3.4-3.8 GHz spectrum holdings as of 31 March 2022 based on auction prices achieved in the 2018 3.4 GHz auction and the 2021 3.6 GHz auction. The Model is provided as part of the explanation of Ofcom’s proposals in its consultation “Aligning licence terms in the 3.4-3.8 GHz band”, dated 24 May 2022.
While you may freely use the Model for the purposes for which it is provided, as set out in any accompanying model documentation, OFCOM does not guarantee that the Model will function when used in any modified way.
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In no event will OFCOM be liable for any loss or damage including, without limitation, indirect or consequential loss or damage, or any loss or damage whatsoever arising from use or loss of use of, data or profits arising out of or in connection with the use or otherwise of the provided Model. By using this Model, you agree to the above.
These terms and conditions shall be covered by and construed in accordance with the laws of England and Wales. Any dispute arising under these terms and conditions shall be subject to the exclusive jurisdiction of the Courts of England and Wales.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</si>
</sst>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Red]\-#,##0_);0_);@_)"/>
    <numFmt numFmtId="165" formatCode="&quot;Rnd&quot;* &quot;[&quot;General&quot;]&quot;;&quot;Rnd&quot;* &quot;[&quot;\-General&quot;]&quot;"/>
    <numFmt numFmtId="166" formatCode="#,##0.0"/>
  </numFmts>
  <fonts count="24" x14ac:knownFonts="1">
    <font>
      <sz val="11"/>
      <name val="Calibri"/>
      <family val="2"/>
      <scheme val="minor"/>
    </font>
    <font>
      <b/>
      <sz val="12"/>
      <name val="Arial"/>
      <family val="2"/>
    </font>
    <font>
      <sz val="9"/>
      <name val="Arial"/>
      <family val="2"/>
    </font>
    <font>
      <b/>
      <sz val="9"/>
      <name val="Arial"/>
      <family val="2"/>
    </font>
    <font>
      <b/>
      <sz val="22"/>
      <name val="Arial"/>
      <family val="2"/>
    </font>
    <font>
      <sz val="8"/>
      <name val="Arial"/>
      <family val="2"/>
    </font>
    <font>
      <u/>
      <sz val="9"/>
      <name val="Arial"/>
      <family val="2"/>
    </font>
    <font>
      <sz val="9"/>
      <name val="Verdana"/>
      <family val="2"/>
    </font>
    <font>
      <sz val="24"/>
      <color rgb="FFCC0044"/>
      <name val="Calibri"/>
      <family val="2"/>
      <scheme val="major"/>
    </font>
    <font>
      <b/>
      <sz val="16"/>
      <color rgb="FFCC0044"/>
      <name val="Calibri"/>
      <family val="2"/>
      <scheme val="major"/>
    </font>
    <font>
      <b/>
      <sz val="14"/>
      <color rgb="FF404040"/>
      <name val="Calibri"/>
      <family val="2"/>
      <scheme val="major"/>
    </font>
    <font>
      <b/>
      <sz val="11"/>
      <color rgb="FF642566"/>
      <name val="Calibri"/>
      <family val="2"/>
      <scheme val="major"/>
    </font>
    <font>
      <b/>
      <sz val="24"/>
      <color rgb="FFCC0044"/>
      <name val="Calibri"/>
      <family val="2"/>
      <scheme val="major"/>
    </font>
    <font>
      <sz val="11"/>
      <color rgb="FF000000"/>
      <name val="Calibri"/>
      <family val="2"/>
      <scheme val="minor"/>
    </font>
    <font>
      <b/>
      <sz val="11"/>
      <color rgb="FFFFFFFF"/>
      <name val="Calibri"/>
      <family val="2"/>
      <scheme val="minor"/>
    </font>
    <font>
      <sz val="11"/>
      <color rgb="FF969696"/>
      <name val="Calibri"/>
      <family val="2"/>
      <scheme val="minor"/>
    </font>
    <font>
      <sz val="11"/>
      <color rgb="FF0000FF"/>
      <name val="Calibri"/>
      <family val="2"/>
      <scheme val="minor"/>
    </font>
    <font>
      <sz val="11"/>
      <color theme="0" tint="-0.14996795556505021"/>
      <name val="Calibri"/>
      <family val="2"/>
      <scheme val="minor"/>
    </font>
    <font>
      <i/>
      <sz val="11"/>
      <color rgb="FFC00000"/>
      <name val="Calibri"/>
      <family val="2"/>
      <scheme val="minor"/>
    </font>
    <font>
      <sz val="11"/>
      <name val="Calibri"/>
      <family val="2"/>
      <scheme val="minor"/>
    </font>
    <font>
      <sz val="10"/>
      <color indexed="10"/>
      <name val="Calibri"/>
      <family val="2"/>
      <scheme val="minor"/>
    </font>
    <font>
      <b/>
      <sz val="24"/>
      <color rgb="FFCC0044"/>
      <name val="Calibri"/>
      <family val="2"/>
      <scheme val="minor"/>
    </font>
    <font>
      <u/>
      <sz val="11"/>
      <color theme="10"/>
      <name val="Calibri"/>
      <family val="2"/>
      <scheme val="minor"/>
    </font>
    <font>
      <sz val="11"/>
      <name val="Calibri"/>
      <family val="2"/>
    </font>
  </fonts>
  <fills count="1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rgb="FFFFF296"/>
        <bgColor indexed="64"/>
      </patternFill>
    </fill>
    <fill>
      <patternFill patternType="solid">
        <fgColor rgb="FFEAC8EA"/>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AEEF3"/>
        <bgColor indexed="64"/>
      </patternFill>
    </fill>
  </fills>
  <borders count="6">
    <border>
      <left/>
      <right/>
      <top/>
      <bottom/>
      <diagonal/>
    </border>
    <border>
      <left style="mediumDashed">
        <color rgb="FFC90044"/>
      </left>
      <right style="mediumDashed">
        <color rgb="FFC90044"/>
      </right>
      <top style="mediumDashed">
        <color rgb="FFC90044"/>
      </top>
      <bottom style="mediumDashed">
        <color rgb="FFC9004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hair">
        <color rgb="FFC00000"/>
      </left>
      <right style="hair">
        <color rgb="FFC00000"/>
      </right>
      <top style="hair">
        <color rgb="FFC00000"/>
      </top>
      <bottom/>
      <diagonal/>
    </border>
    <border>
      <left style="hair">
        <color rgb="FFC00000"/>
      </left>
      <right style="hair">
        <color rgb="FFC00000"/>
      </right>
      <top/>
      <bottom style="hair">
        <color rgb="FFC00000"/>
      </bottom>
      <diagonal/>
    </border>
    <border>
      <left style="hair">
        <color rgb="FFC00000"/>
      </left>
      <right style="hair">
        <color rgb="FFC00000"/>
      </right>
      <top style="hair">
        <color rgb="FFC00000"/>
      </top>
      <bottom style="hair">
        <color rgb="FFC00000"/>
      </bottom>
      <diagonal/>
    </border>
  </borders>
  <cellStyleXfs count="28">
    <xf numFmtId="0" fontId="0" fillId="0" borderId="0">
      <alignment vertical="center"/>
    </xf>
    <xf numFmtId="0" fontId="2" fillId="0" borderId="0" applyNumberFormat="0" applyAlignment="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horizontal="left" vertical="center"/>
    </xf>
    <xf numFmtId="0" fontId="11" fillId="0" borderId="0" applyNumberFormat="0" applyFill="0" applyBorder="0" applyAlignment="0" applyProtection="0">
      <alignment vertical="center"/>
    </xf>
    <xf numFmtId="0" fontId="2" fillId="2" borderId="0" applyNumberFormat="0" applyFont="0" applyBorder="0" applyAlignment="0" applyProtection="0">
      <alignment vertical="center"/>
    </xf>
    <xf numFmtId="0" fontId="18" fillId="0" borderId="0" applyNumberFormat="0" applyAlignment="0" applyProtection="0">
      <alignment vertical="center"/>
    </xf>
    <xf numFmtId="0" fontId="5" fillId="0" borderId="0" applyNumberFormat="0" applyFill="0" applyBorder="0" applyAlignment="0" applyProtection="0">
      <alignment vertical="center"/>
    </xf>
    <xf numFmtId="0" fontId="2" fillId="3" borderId="0" applyNumberFormat="0" applyFont="0" applyBorder="0" applyAlignment="0" applyProtection="0">
      <alignment vertical="center"/>
    </xf>
    <xf numFmtId="164" fontId="3" fillId="0" borderId="0" applyNumberFormat="0" applyFill="0" applyBorder="0" applyAlignment="0" applyProtection="0">
      <alignment vertical="center"/>
    </xf>
    <xf numFmtId="0" fontId="19" fillId="0" borderId="0" applyProtection="0">
      <alignment vertical="center"/>
    </xf>
    <xf numFmtId="0" fontId="2" fillId="4" borderId="0" applyNumberFormat="0" applyFont="0" applyBorder="0" applyAlignment="0" applyProtection="0">
      <alignment vertical="center"/>
    </xf>
    <xf numFmtId="0" fontId="16" fillId="5" borderId="1" applyNumberFormat="0" applyAlignment="0" applyProtection="0">
      <alignment vertical="center"/>
    </xf>
    <xf numFmtId="0" fontId="16" fillId="6" borderId="0" applyNumberFormat="0" applyAlignment="0" applyProtection="0">
      <alignment vertical="center"/>
      <protection locked="0"/>
    </xf>
    <xf numFmtId="0" fontId="13" fillId="10" borderId="0" applyNumberFormat="0" applyAlignment="0" applyProtection="0">
      <alignment vertical="center"/>
    </xf>
    <xf numFmtId="0" fontId="16" fillId="10" borderId="0" applyNumberFormat="0" applyAlignment="0" applyProtection="0">
      <alignment vertical="center"/>
    </xf>
    <xf numFmtId="0" fontId="15" fillId="0" borderId="0" applyNumberFormat="0" applyAlignment="0" applyProtection="0">
      <alignment vertical="center"/>
    </xf>
    <xf numFmtId="0" fontId="14" fillId="8" borderId="0" applyNumberFormat="0" applyAlignment="0" applyProtection="0">
      <alignment vertical="center"/>
    </xf>
    <xf numFmtId="0" fontId="20" fillId="0" borderId="0" applyNumberFormat="0" applyAlignment="0" applyProtection="0">
      <alignment vertical="center"/>
    </xf>
    <xf numFmtId="0" fontId="17" fillId="0" borderId="0" applyNumberFormat="0" applyAlignment="0" applyProtection="0">
      <alignment vertical="center"/>
    </xf>
    <xf numFmtId="0" fontId="2" fillId="9" borderId="0" applyNumberFormat="0" applyFont="0" applyBorder="0" applyAlignment="0" applyProtection="0">
      <alignment vertical="center"/>
    </xf>
    <xf numFmtId="0" fontId="19" fillId="0" borderId="5" applyNumberFormat="0" applyAlignment="0" applyProtection="0">
      <alignment vertical="center"/>
      <protection locked="0"/>
    </xf>
    <xf numFmtId="0" fontId="13" fillId="6" borderId="0" applyNumberFormat="0" applyAlignment="0" applyProtection="0">
      <alignment vertical="center"/>
    </xf>
    <xf numFmtId="0" fontId="13" fillId="0" borderId="2" applyNumberFormat="0" applyAlignment="0" applyProtection="0">
      <alignment vertical="center"/>
    </xf>
    <xf numFmtId="0" fontId="13" fillId="7" borderId="0" applyNumberFormat="0" applyAlignment="0" applyProtection="0">
      <alignment vertical="center"/>
    </xf>
    <xf numFmtId="165" fontId="16" fillId="5" borderId="1" applyAlignment="0" applyProtection="0">
      <alignment vertical="center"/>
    </xf>
    <xf numFmtId="0" fontId="22" fillId="0" borderId="0" applyNumberFormat="0" applyFill="0" applyBorder="0" applyAlignment="0" applyProtection="0"/>
  </cellStyleXfs>
  <cellXfs count="58">
    <xf numFmtId="0" fontId="0" fillId="0" borderId="0" xfId="0">
      <alignment vertical="center"/>
    </xf>
    <xf numFmtId="0" fontId="0" fillId="0" borderId="0" xfId="0" applyFill="1">
      <alignment vertical="center"/>
    </xf>
    <xf numFmtId="0" fontId="10" fillId="0" borderId="0" xfId="4" applyAlignment="1"/>
    <xf numFmtId="0" fontId="0" fillId="0" borderId="0" xfId="0">
      <alignment vertical="center"/>
    </xf>
    <xf numFmtId="0" fontId="9" fillId="0" borderId="0" xfId="3">
      <alignment vertical="center"/>
    </xf>
    <xf numFmtId="0" fontId="11" fillId="0" borderId="0" xfId="5">
      <alignment vertical="center"/>
    </xf>
    <xf numFmtId="0" fontId="10" fillId="0" borderId="0" xfId="4" applyAlignment="1">
      <alignment vertical="center"/>
    </xf>
    <xf numFmtId="164" fontId="18" fillId="0" borderId="0" xfId="7" applyNumberFormat="1">
      <alignment vertical="center"/>
    </xf>
    <xf numFmtId="0" fontId="8" fillId="0" borderId="0" xfId="2">
      <alignment vertical="center"/>
    </xf>
    <xf numFmtId="0" fontId="0" fillId="0" borderId="0" xfId="11" applyFont="1">
      <alignment vertical="center"/>
    </xf>
    <xf numFmtId="0" fontId="0" fillId="0" borderId="0" xfId="0" applyAlignment="1">
      <alignment horizontal="left" vertical="center" wrapText="1"/>
    </xf>
    <xf numFmtId="0" fontId="9" fillId="0" borderId="0" xfId="3" applyFill="1" applyAlignment="1">
      <alignment horizontal="left"/>
    </xf>
    <xf numFmtId="0" fontId="0" fillId="0" borderId="0" xfId="0" applyFont="1" applyAlignment="1">
      <alignment vertical="center"/>
    </xf>
    <xf numFmtId="0" fontId="7" fillId="0" borderId="0" xfId="0" applyFont="1">
      <alignment vertical="center"/>
    </xf>
    <xf numFmtId="0" fontId="0" fillId="0" borderId="0" xfId="0" applyFill="1" applyBorder="1">
      <alignment vertical="center"/>
    </xf>
    <xf numFmtId="0" fontId="3" fillId="0" borderId="0" xfId="0" applyFont="1" applyAlignment="1">
      <alignment vertical="center"/>
    </xf>
    <xf numFmtId="0" fontId="1" fillId="0" borderId="0" xfId="0" applyFont="1">
      <alignment vertical="center"/>
    </xf>
    <xf numFmtId="164" fontId="0" fillId="0" borderId="0" xfId="0" applyNumberFormat="1" applyBorder="1">
      <alignment vertical="center"/>
    </xf>
    <xf numFmtId="0" fontId="3" fillId="0" borderId="0" xfId="0" applyFont="1" applyAlignment="1">
      <alignment horizontal="left" vertical="center" wrapText="1"/>
    </xf>
    <xf numFmtId="0" fontId="4" fillId="0" borderId="0" xfId="0" applyFont="1" applyAlignment="1"/>
    <xf numFmtId="0" fontId="0" fillId="0" borderId="0" xfId="0">
      <alignment vertical="center"/>
    </xf>
    <xf numFmtId="0" fontId="0" fillId="0" borderId="2" xfId="0" applyFill="1" applyBorder="1">
      <alignment vertical="center"/>
    </xf>
    <xf numFmtId="0" fontId="0" fillId="4" borderId="0" xfId="12" applyFont="1">
      <alignment vertical="center"/>
    </xf>
    <xf numFmtId="0" fontId="20" fillId="0" borderId="0" xfId="19">
      <alignment vertical="center"/>
    </xf>
    <xf numFmtId="165" fontId="16" fillId="5" borderId="1" xfId="26">
      <alignment vertical="center"/>
    </xf>
    <xf numFmtId="0" fontId="16" fillId="10" borderId="0" xfId="16">
      <alignment vertical="center"/>
    </xf>
    <xf numFmtId="0" fontId="13" fillId="10" borderId="0" xfId="15">
      <alignment vertical="center"/>
    </xf>
    <xf numFmtId="0" fontId="13" fillId="6" borderId="0" xfId="23">
      <alignment vertical="center"/>
    </xf>
    <xf numFmtId="0" fontId="16" fillId="6" borderId="0" xfId="14">
      <alignment vertical="center"/>
      <protection locked="0"/>
    </xf>
    <xf numFmtId="0" fontId="13" fillId="7" borderId="0" xfId="25">
      <alignment vertical="center"/>
    </xf>
    <xf numFmtId="0" fontId="2" fillId="9" borderId="0" xfId="21">
      <alignment vertical="center"/>
    </xf>
    <xf numFmtId="0" fontId="14" fillId="8" borderId="0" xfId="18">
      <alignment vertical="center"/>
    </xf>
    <xf numFmtId="0" fontId="15" fillId="0" borderId="0" xfId="17">
      <alignment vertical="center"/>
    </xf>
    <xf numFmtId="0" fontId="17" fillId="0" borderId="0" xfId="20">
      <alignment vertical="center"/>
    </xf>
    <xf numFmtId="0" fontId="19" fillId="0" borderId="3" xfId="22" applyBorder="1" applyProtection="1">
      <alignment vertical="center"/>
    </xf>
    <xf numFmtId="0" fontId="19" fillId="0" borderId="4" xfId="22" applyBorder="1" applyProtection="1">
      <alignment vertical="center"/>
    </xf>
    <xf numFmtId="0" fontId="12" fillId="0" borderId="0" xfId="0" applyFont="1">
      <alignment vertical="center"/>
    </xf>
    <xf numFmtId="0" fontId="16" fillId="5" borderId="1" xfId="13">
      <alignment vertical="center"/>
    </xf>
    <xf numFmtId="0" fontId="0" fillId="2" borderId="0" xfId="6" applyFont="1">
      <alignment vertical="center"/>
    </xf>
    <xf numFmtId="0" fontId="8" fillId="0" borderId="0" xfId="2" applyAlignment="1">
      <alignment horizontal="left"/>
    </xf>
    <xf numFmtId="0" fontId="8" fillId="0" borderId="0" xfId="2" applyAlignment="1">
      <alignment horizontal="right"/>
    </xf>
    <xf numFmtId="0" fontId="9" fillId="0" borderId="0" xfId="3" applyAlignment="1">
      <alignment vertical="center"/>
    </xf>
    <xf numFmtId="0" fontId="11" fillId="0" borderId="0" xfId="5" applyAlignment="1">
      <alignment vertical="center"/>
    </xf>
    <xf numFmtId="0" fontId="21" fillId="0" borderId="0" xfId="0" applyFont="1">
      <alignment vertical="center"/>
    </xf>
    <xf numFmtId="0" fontId="22" fillId="0" borderId="0" xfId="27"/>
    <xf numFmtId="0" fontId="18" fillId="0" borderId="0" xfId="7">
      <alignment vertical="center"/>
    </xf>
    <xf numFmtId="14" fontId="16" fillId="6" borderId="0" xfId="14" applyNumberFormat="1" applyProtection="1">
      <alignment vertical="center"/>
    </xf>
    <xf numFmtId="0" fontId="17" fillId="0" borderId="0" xfId="20" applyAlignment="1">
      <alignment horizontal="right" vertical="center"/>
    </xf>
    <xf numFmtId="166" fontId="13" fillId="0" borderId="2" xfId="24" applyNumberFormat="1">
      <alignment vertical="center"/>
    </xf>
    <xf numFmtId="3" fontId="13" fillId="6" borderId="0" xfId="23" applyNumberFormat="1">
      <alignment vertical="center"/>
    </xf>
    <xf numFmtId="14" fontId="13" fillId="6" borderId="0" xfId="23" applyNumberFormat="1">
      <alignment vertical="center"/>
    </xf>
    <xf numFmtId="3" fontId="13" fillId="0" borderId="2" xfId="24" applyNumberFormat="1">
      <alignment vertical="center"/>
    </xf>
    <xf numFmtId="166" fontId="13" fillId="10" borderId="0" xfId="15" applyNumberFormat="1">
      <alignment vertical="center"/>
    </xf>
    <xf numFmtId="2" fontId="16" fillId="6" borderId="0" xfId="14" applyNumberFormat="1" applyProtection="1">
      <alignment vertical="center"/>
    </xf>
    <xf numFmtId="166" fontId="13" fillId="7" borderId="0" xfId="25" applyNumberFormat="1">
      <alignment vertical="center"/>
    </xf>
    <xf numFmtId="0" fontId="22" fillId="0" borderId="0" xfId="27" applyAlignment="1">
      <alignment vertical="center"/>
    </xf>
    <xf numFmtId="0" fontId="13" fillId="6" borderId="0" xfId="23" applyProtection="1">
      <alignment vertical="center"/>
    </xf>
    <xf numFmtId="0" fontId="0" fillId="0" borderId="0" xfId="0" applyFont="1" applyAlignment="1">
      <alignment vertical="center" wrapText="1"/>
    </xf>
  </cellXfs>
  <cellStyles count="28">
    <cellStyle name="Calculation" xfId="1" builtinId="22" customBuiltin="1"/>
    <cellStyle name="Calculation oet2017" xfId="24" xr:uid="{00000000-0005-0000-0000-000001000000}"/>
    <cellStyle name="Check fail" xfId="18" xr:uid="{00000000-0005-0000-0000-000002000000}"/>
    <cellStyle name="Check pass" xfId="17" xr:uid="{00000000-0005-0000-0000-000003000000}"/>
    <cellStyle name="Confidential" xfId="13" xr:uid="{00000000-0005-0000-0000-000004000000}"/>
    <cellStyle name="Feed external" xfId="16" xr:uid="{00000000-0005-0000-0000-000005000000}"/>
    <cellStyle name="Feed internal" xfId="15" xr:uid="{00000000-0005-0000-0000-000006000000}"/>
    <cellStyle name="H1" xfId="2" xr:uid="{00000000-0005-0000-0000-000007000000}"/>
    <cellStyle name="H2" xfId="3" xr:uid="{00000000-0005-0000-0000-000008000000}"/>
    <cellStyle name="H3" xfId="4" xr:uid="{00000000-0005-0000-0000-000009000000}"/>
    <cellStyle name="H4" xfId="5" xr:uid="{00000000-0005-0000-0000-00000A000000}"/>
    <cellStyle name="Highlight" xfId="6" xr:uid="{00000000-0005-0000-0000-00000B000000}"/>
    <cellStyle name="Hyperlink" xfId="27" builtinId="8"/>
    <cellStyle name="Input assumption or parameter" xfId="14" xr:uid="{00000000-0005-0000-0000-00000C000000}"/>
    <cellStyle name="Input data" xfId="23" xr:uid="{00000000-0005-0000-0000-00000D000000}"/>
    <cellStyle name="Intentionally blank" xfId="21" xr:uid="{00000000-0005-0000-0000-00000E000000}"/>
    <cellStyle name="Model logic" xfId="20" xr:uid="{00000000-0005-0000-0000-00000F000000}"/>
    <cellStyle name="Named range" xfId="22" xr:uid="{00000000-0005-0000-0000-000011000000}"/>
    <cellStyle name="Normal" xfId="0" builtinId="0" customBuiltin="1"/>
    <cellStyle name="Note" xfId="8" builtinId="10" customBuiltin="1"/>
    <cellStyle name="Note or source" xfId="19" xr:uid="{00000000-0005-0000-0000-000014000000}"/>
    <cellStyle name="Output" xfId="9" builtinId="21" customBuiltin="1"/>
    <cellStyle name="Output oet2017" xfId="25" xr:uid="{00000000-0005-0000-0000-000016000000}"/>
    <cellStyle name="QA highlight" xfId="12" xr:uid="{00000000-0005-0000-0000-000017000000}"/>
    <cellStyle name="Randomized" xfId="26" xr:uid="{00000000-0005-0000-0000-000018000000}"/>
    <cellStyle name="Range name" xfId="7" xr:uid="{00000000-0005-0000-0000-000010000000}"/>
    <cellStyle name="Total" xfId="10" builtinId="25" customBuiltin="1"/>
    <cellStyle name="Unhighlight" xfId="11"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CC0044"/>
      <color rgb="FF642566"/>
      <color rgb="FF404040"/>
      <color rgb="FFC00000"/>
      <color rgb="FFFFFFFF"/>
      <color rgb="FFEAC8EA"/>
      <color rgb="FF000000"/>
      <color rgb="FF0000FF"/>
      <color rgb="FFDAEEF3"/>
      <color rgb="FFF79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attachedToolbars" Target="attachedToolbars.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2</xdr:row>
      <xdr:rowOff>9525</xdr:rowOff>
    </xdr:to>
    <xdr:pic>
      <xdr:nvPicPr>
        <xdr:cNvPr id="7" name="Picture 4" descr="image00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2057400</xdr:colOff>
      <xdr:row>2</xdr:row>
      <xdr:rowOff>9525</xdr:rowOff>
    </xdr:to>
    <xdr:pic>
      <xdr:nvPicPr>
        <xdr:cNvPr id="6" name="Picture 5" descr="image00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com Template 2017">
  <a:themeElements>
    <a:clrScheme name="Ofcom Corporate RGB">
      <a:dk1>
        <a:srgbClr val="38393A"/>
      </a:dk1>
      <a:lt1>
        <a:srgbClr val="FFFFFF"/>
      </a:lt1>
      <a:dk2>
        <a:srgbClr val="532A57"/>
      </a:dk2>
      <a:lt2>
        <a:srgbClr val="81276D"/>
      </a:lt2>
      <a:accent1>
        <a:srgbClr val="B6CA4B"/>
      </a:accent1>
      <a:accent2>
        <a:srgbClr val="AE153B"/>
      </a:accent2>
      <a:accent3>
        <a:srgbClr val="C51370"/>
      </a:accent3>
      <a:accent4>
        <a:srgbClr val="0F9ECA"/>
      </a:accent4>
      <a:accent5>
        <a:srgbClr val="E8B738"/>
      </a:accent5>
      <a:accent6>
        <a:srgbClr val="E27B29"/>
      </a:accent6>
      <a:hlink>
        <a:srgbClr val="5980E4"/>
      </a:hlink>
      <a:folHlink>
        <a:srgbClr val="9F32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1" id="{78E21BDC-0BBA-4DEA-AC4C-41ECB09CE9C9}" vid="{370F15BA-8EDA-46B7-B648-151EDFD9108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lation.gov.uk/uksi/2019/1004/regulation/5/made" TargetMode="External"/><Relationship Id="rId2" Type="http://schemas.openxmlformats.org/officeDocument/2006/relationships/hyperlink" Target="https://www.ofcom.org.uk/__data/assets/pdf_file/0017/216107/publication-ps-results-reg-49.pdf" TargetMode="External"/><Relationship Id="rId1" Type="http://schemas.openxmlformats.org/officeDocument/2006/relationships/hyperlink" Target="https://www.ofcom.org.uk/__data/assets/pdf_file/0018/112932/Regulation-111-Final-outcome-of-award.pdf" TargetMode="External"/><Relationship Id="rId6" Type="http://schemas.openxmlformats.org/officeDocument/2006/relationships/printerSettings" Target="../printerSettings/printerSettings3.bin"/><Relationship Id="rId5" Type="http://schemas.openxmlformats.org/officeDocument/2006/relationships/hyperlink" Target="https://www.ofcom.org.uk/__data/assets/pdf_file/0013/151231/statement-annual-licence-fees-uk-3.4-ghz-and-3.6-ghz-spectrum.pdf" TargetMode="External"/><Relationship Id="rId4" Type="http://schemas.openxmlformats.org/officeDocument/2006/relationships/hyperlink" Target="https://www.legislation.gov.uk/uksi/2019/1004/regulation/6/ma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economy/inflationandpriceindices/timeseries/d7bt/mm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reamble1">
    <outlinePr summaryBelow="0"/>
    <pageSetUpPr autoPageBreaks="0"/>
  </sheetPr>
  <dimension ref="A1:F24"/>
  <sheetViews>
    <sheetView showGridLines="0" tabSelected="1" defaultGridColor="0" colorId="22" zoomScaleNormal="95" zoomScaleSheetLayoutView="75" workbookViewId="0">
      <pane ySplit="2" topLeftCell="A3" activePane="bottomLeft" state="frozen"/>
      <selection pane="bottomLeft" activeCell="A4" sqref="A4"/>
    </sheetView>
  </sheetViews>
  <sheetFormatPr defaultColWidth="12.5703125" defaultRowHeight="15" x14ac:dyDescent="0.25"/>
  <cols>
    <col min="1" max="1" width="24.42578125" style="12" customWidth="1"/>
    <col min="2" max="2" width="25.42578125" style="12" customWidth="1"/>
    <col min="3" max="3" width="37.42578125" style="12" customWidth="1"/>
    <col min="4" max="4" width="14.42578125" style="12" customWidth="1"/>
    <col min="5" max="5" width="15" style="12" customWidth="1"/>
  </cols>
  <sheetData>
    <row r="1" spans="1:6" ht="12" customHeight="1" x14ac:dyDescent="0.4">
      <c r="C1" s="19"/>
    </row>
    <row r="2" spans="1:6" ht="64.5" customHeight="1" x14ac:dyDescent="0.5">
      <c r="A2"/>
      <c r="B2"/>
      <c r="C2"/>
      <c r="D2"/>
      <c r="E2"/>
      <c r="F2" s="40" t="str">
        <f>Workbook.Title</f>
        <v>3.4-3.8 GHz Licence Alignment Model</v>
      </c>
    </row>
    <row r="3" spans="1:6" ht="7.5" customHeight="1" x14ac:dyDescent="0.25">
      <c r="A3"/>
      <c r="B3"/>
      <c r="C3"/>
      <c r="D3"/>
      <c r="E3"/>
    </row>
    <row r="4" spans="1:6" s="1" customFormat="1" ht="21" x14ac:dyDescent="0.35">
      <c r="A4" s="11" t="s">
        <v>25</v>
      </c>
      <c r="C4"/>
      <c r="D4" s="13"/>
    </row>
    <row r="5" spans="1:6" ht="6" customHeight="1" x14ac:dyDescent="0.25">
      <c r="A5"/>
      <c r="B5"/>
      <c r="C5"/>
      <c r="D5"/>
      <c r="E5"/>
    </row>
    <row r="6" spans="1:6" x14ac:dyDescent="0.25">
      <c r="A6" s="20" t="s">
        <v>23</v>
      </c>
      <c r="B6" s="20" t="s">
        <v>178</v>
      </c>
      <c r="C6"/>
      <c r="D6"/>
    </row>
    <row r="7" spans="1:6" x14ac:dyDescent="0.25">
      <c r="A7" s="20" t="s">
        <v>22</v>
      </c>
      <c r="B7" s="20" t="s">
        <v>181</v>
      </c>
      <c r="C7"/>
      <c r="D7" s="15"/>
      <c r="E7"/>
    </row>
    <row r="8" spans="1:6" x14ac:dyDescent="0.25">
      <c r="A8" s="20" t="s">
        <v>21</v>
      </c>
      <c r="B8" s="20" t="s">
        <v>67</v>
      </c>
      <c r="C8"/>
    </row>
    <row r="9" spans="1:6" x14ac:dyDescent="0.25">
      <c r="A9" s="20" t="s">
        <v>2</v>
      </c>
      <c r="B9" s="20" t="s">
        <v>180</v>
      </c>
      <c r="C9" s="14"/>
      <c r="D9"/>
    </row>
    <row r="10" spans="1:6" x14ac:dyDescent="0.25">
      <c r="A10" s="20" t="s">
        <v>24</v>
      </c>
      <c r="B10" s="20" t="s">
        <v>68</v>
      </c>
      <c r="C10" s="1"/>
      <c r="D10"/>
      <c r="E10"/>
    </row>
    <row r="11" spans="1:6" x14ac:dyDescent="0.25">
      <c r="A11" s="20" t="s">
        <v>29</v>
      </c>
      <c r="B11" s="20" t="s">
        <v>179</v>
      </c>
      <c r="C11"/>
      <c r="D11"/>
      <c r="E11"/>
    </row>
    <row r="12" spans="1:6" x14ac:dyDescent="0.25">
      <c r="A12" s="20"/>
      <c r="B12" s="20"/>
      <c r="C12"/>
      <c r="D12"/>
      <c r="E12"/>
    </row>
    <row r="13" spans="1:6" s="1" customFormat="1" ht="21" x14ac:dyDescent="0.35">
      <c r="A13" s="11" t="s">
        <v>26</v>
      </c>
      <c r="C13"/>
    </row>
    <row r="14" spans="1:6" x14ac:dyDescent="0.25">
      <c r="A14"/>
      <c r="B14"/>
      <c r="C14"/>
      <c r="D14"/>
      <c r="E14"/>
    </row>
    <row r="15" spans="1:6" ht="18.75" x14ac:dyDescent="0.3">
      <c r="A15" s="2" t="s">
        <v>0</v>
      </c>
      <c r="B15" s="2" t="s">
        <v>1</v>
      </c>
      <c r="C15" s="6"/>
      <c r="D15" s="2" t="s">
        <v>2</v>
      </c>
      <c r="E15" s="2" t="s">
        <v>3</v>
      </c>
    </row>
    <row r="16" spans="1:6" x14ac:dyDescent="0.25">
      <c r="A16" s="12" t="s">
        <v>26</v>
      </c>
      <c r="B16" s="12" t="s">
        <v>28</v>
      </c>
      <c r="D16" s="12" t="s">
        <v>180</v>
      </c>
    </row>
    <row r="17" spans="1:5" x14ac:dyDescent="0.25">
      <c r="A17" s="12" t="s">
        <v>7</v>
      </c>
      <c r="B17" s="12" t="s">
        <v>27</v>
      </c>
      <c r="D17" s="12" t="s">
        <v>180</v>
      </c>
    </row>
    <row r="19" spans="1:5" x14ac:dyDescent="0.25">
      <c r="A19" s="42" t="s">
        <v>31</v>
      </c>
    </row>
    <row r="20" spans="1:5" x14ac:dyDescent="0.25">
      <c r="A20" s="12" t="s">
        <v>36</v>
      </c>
      <c r="B20" s="20" t="s">
        <v>66</v>
      </c>
      <c r="D20" s="12" t="s">
        <v>180</v>
      </c>
    </row>
    <row r="21" spans="1:5" s="20" customFormat="1" x14ac:dyDescent="0.25">
      <c r="A21" s="12" t="s">
        <v>64</v>
      </c>
      <c r="B21" s="20" t="s">
        <v>65</v>
      </c>
      <c r="C21" s="12"/>
      <c r="D21" s="12" t="s">
        <v>180</v>
      </c>
      <c r="E21" s="12"/>
    </row>
    <row r="23" spans="1:5" ht="21" x14ac:dyDescent="0.25">
      <c r="A23" s="41" t="s">
        <v>63</v>
      </c>
    </row>
    <row r="24" spans="1:5" ht="340.5" customHeight="1" x14ac:dyDescent="0.25">
      <c r="A24" s="57" t="s">
        <v>182</v>
      </c>
      <c r="B24" s="57"/>
      <c r="C24" s="57"/>
      <c r="D24" s="57"/>
      <c r="E24" s="57"/>
    </row>
  </sheetData>
  <mergeCells count="1">
    <mergeCell ref="A24:E24"/>
  </mergeCells>
  <phoneticPr fontId="0" type="noConversion"/>
  <dataValidations disablePrompts="1" count="1">
    <dataValidation type="list" allowBlank="1" showInputMessage="1" promptTitle="Input Parameter" prompt="Select from list" sqref="B9 D20:D21 D16:D17" xr:uid="{00000000-0002-0000-0000-000001000000}">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reamble3">
    <outlinePr summaryBelow="0"/>
    <pageSetUpPr autoPageBreaks="0" fitToPage="1"/>
  </sheetPr>
  <dimension ref="A1:K49"/>
  <sheetViews>
    <sheetView defaultGridColor="0" colorId="22" zoomScaleNormal="100" workbookViewId="0">
      <pane ySplit="2" topLeftCell="A15" activePane="bottomLeft" state="frozen"/>
      <selection pane="bottomLeft" activeCell="A3" sqref="A3"/>
    </sheetView>
  </sheetViews>
  <sheetFormatPr defaultColWidth="12.5703125" defaultRowHeight="15" x14ac:dyDescent="0.25"/>
  <cols>
    <col min="1" max="1" width="2.5703125" customWidth="1"/>
    <col min="2" max="2" width="42.7109375" customWidth="1"/>
    <col min="4" max="4" width="12.5703125" style="20"/>
    <col min="7" max="7" width="7" customWidth="1"/>
  </cols>
  <sheetData>
    <row r="1" spans="1:8" ht="12" customHeight="1" x14ac:dyDescent="0.4">
      <c r="A1" s="12"/>
      <c r="B1" s="12"/>
      <c r="C1" s="19"/>
      <c r="E1" s="12"/>
    </row>
    <row r="2" spans="1:8" ht="64.5" customHeight="1" x14ac:dyDescent="0.5">
      <c r="H2" s="39" t="s">
        <v>7</v>
      </c>
    </row>
    <row r="3" spans="1:8" x14ac:dyDescent="0.25">
      <c r="A3" s="23" t="s">
        <v>20</v>
      </c>
    </row>
    <row r="5" spans="1:8" ht="18.75" x14ac:dyDescent="0.25">
      <c r="A5" s="6" t="s">
        <v>33</v>
      </c>
    </row>
    <row r="6" spans="1:8" ht="8.25" customHeight="1" x14ac:dyDescent="0.25"/>
    <row r="7" spans="1:8" ht="6.75" customHeight="1" x14ac:dyDescent="0.25">
      <c r="A7" s="16"/>
    </row>
    <row r="8" spans="1:8" x14ac:dyDescent="0.25">
      <c r="B8" s="10" t="s">
        <v>38</v>
      </c>
      <c r="C8" s="27">
        <v>100</v>
      </c>
      <c r="E8" t="s">
        <v>52</v>
      </c>
    </row>
    <row r="9" spans="1:8" x14ac:dyDescent="0.25">
      <c r="B9" s="10"/>
      <c r="C9" s="17"/>
    </row>
    <row r="10" spans="1:8" ht="15" customHeight="1" x14ac:dyDescent="0.25">
      <c r="B10" s="10" t="s">
        <v>42</v>
      </c>
      <c r="C10" s="28">
        <v>100</v>
      </c>
      <c r="E10" t="s">
        <v>51</v>
      </c>
    </row>
    <row r="11" spans="1:8" x14ac:dyDescent="0.25">
      <c r="B11" s="10"/>
      <c r="C11" s="17"/>
    </row>
    <row r="12" spans="1:8" s="20" customFormat="1" x14ac:dyDescent="0.25">
      <c r="B12" s="10" t="s">
        <v>55</v>
      </c>
      <c r="C12" s="26">
        <v>100</v>
      </c>
      <c r="E12" s="20" t="s">
        <v>53</v>
      </c>
    </row>
    <row r="13" spans="1:8" s="20" customFormat="1" x14ac:dyDescent="0.25">
      <c r="B13" s="10"/>
      <c r="C13" s="17"/>
    </row>
    <row r="14" spans="1:8" s="20" customFormat="1" x14ac:dyDescent="0.25">
      <c r="B14" s="10" t="s">
        <v>56</v>
      </c>
      <c r="C14" s="25">
        <v>100</v>
      </c>
      <c r="E14" s="20" t="s">
        <v>54</v>
      </c>
    </row>
    <row r="15" spans="1:8" s="20" customFormat="1" ht="15.75" thickBot="1" x14ac:dyDescent="0.3">
      <c r="B15" s="10"/>
      <c r="C15" s="17"/>
    </row>
    <row r="16" spans="1:8" s="20" customFormat="1" ht="15.75" thickBot="1" x14ac:dyDescent="0.3">
      <c r="B16" s="10" t="s">
        <v>60</v>
      </c>
      <c r="C16" s="37">
        <v>100</v>
      </c>
      <c r="E16" s="20" t="s">
        <v>62</v>
      </c>
    </row>
    <row r="17" spans="2:11" s="20" customFormat="1" ht="15.75" thickBot="1" x14ac:dyDescent="0.3">
      <c r="B17" s="10"/>
      <c r="C17" s="17"/>
    </row>
    <row r="18" spans="2:11" s="20" customFormat="1" ht="15.75" thickBot="1" x14ac:dyDescent="0.3">
      <c r="B18" s="10" t="s">
        <v>59</v>
      </c>
      <c r="C18" s="24">
        <v>100</v>
      </c>
      <c r="E18" s="20" t="s">
        <v>61</v>
      </c>
    </row>
    <row r="19" spans="2:11" s="20" customFormat="1" ht="15.75" thickBot="1" x14ac:dyDescent="0.3">
      <c r="B19" s="10"/>
      <c r="C19" s="17"/>
    </row>
    <row r="20" spans="2:11" s="20" customFormat="1" ht="15.75" thickBot="1" x14ac:dyDescent="0.3">
      <c r="B20" s="10" t="s">
        <v>36</v>
      </c>
      <c r="C20" s="21">
        <v>100</v>
      </c>
      <c r="E20" s="20" t="s">
        <v>37</v>
      </c>
    </row>
    <row r="21" spans="2:11" s="20" customFormat="1" x14ac:dyDescent="0.25">
      <c r="B21" s="10"/>
      <c r="C21" s="17"/>
    </row>
    <row r="22" spans="2:11" s="20" customFormat="1" x14ac:dyDescent="0.25">
      <c r="B22" s="20" t="s">
        <v>46</v>
      </c>
      <c r="C22" s="33">
        <v>100</v>
      </c>
      <c r="E22" s="20" t="s">
        <v>45</v>
      </c>
    </row>
    <row r="23" spans="2:11" s="20" customFormat="1" x14ac:dyDescent="0.25"/>
    <row r="24" spans="2:11" s="20" customFormat="1" x14ac:dyDescent="0.25">
      <c r="B24" s="20" t="s">
        <v>47</v>
      </c>
      <c r="C24" s="30"/>
      <c r="E24" s="20" t="s">
        <v>39</v>
      </c>
    </row>
    <row r="25" spans="2:11" s="20" customFormat="1" x14ac:dyDescent="0.25"/>
    <row r="26" spans="2:11" x14ac:dyDescent="0.25">
      <c r="B26" s="3" t="s">
        <v>4</v>
      </c>
      <c r="C26" s="29">
        <v>100</v>
      </c>
      <c r="E26" t="s">
        <v>6</v>
      </c>
    </row>
    <row r="27" spans="2:11" x14ac:dyDescent="0.25">
      <c r="B27" s="10"/>
      <c r="C27" s="17"/>
    </row>
    <row r="28" spans="2:11" x14ac:dyDescent="0.25">
      <c r="B28" s="3" t="s">
        <v>5</v>
      </c>
      <c r="C28" s="38">
        <v>100</v>
      </c>
      <c r="E28" t="s">
        <v>30</v>
      </c>
    </row>
    <row r="30" spans="2:11" s="20" customFormat="1" x14ac:dyDescent="0.25">
      <c r="B30" s="20" t="s">
        <v>57</v>
      </c>
      <c r="C30" s="22">
        <v>100</v>
      </c>
      <c r="E30" s="20" t="s">
        <v>58</v>
      </c>
    </row>
    <row r="31" spans="2:11" s="20" customFormat="1" x14ac:dyDescent="0.25"/>
    <row r="32" spans="2:11" x14ac:dyDescent="0.25">
      <c r="B32" s="3" t="s">
        <v>49</v>
      </c>
      <c r="C32" s="32" t="b">
        <v>1</v>
      </c>
      <c r="E32" t="s">
        <v>18</v>
      </c>
      <c r="F32" s="9"/>
      <c r="G32" s="9"/>
      <c r="H32" s="9"/>
      <c r="I32" s="9"/>
      <c r="J32" s="9"/>
      <c r="K32" s="9"/>
    </row>
    <row r="33" spans="2:11" s="20" customFormat="1" x14ac:dyDescent="0.25">
      <c r="B33" s="20" t="s">
        <v>50</v>
      </c>
      <c r="C33" s="31" t="b">
        <v>0</v>
      </c>
      <c r="F33" s="9"/>
      <c r="G33" s="9"/>
      <c r="H33" s="9"/>
      <c r="I33" s="9"/>
      <c r="J33" s="9"/>
      <c r="K33" s="9"/>
    </row>
    <row r="35" spans="2:11" x14ac:dyDescent="0.25">
      <c r="B35" s="20" t="s">
        <v>43</v>
      </c>
      <c r="C35" s="23" t="s">
        <v>44</v>
      </c>
      <c r="E35" t="s">
        <v>40</v>
      </c>
    </row>
    <row r="37" spans="2:11" s="20" customFormat="1" x14ac:dyDescent="0.25">
      <c r="B37" s="20" t="s">
        <v>32</v>
      </c>
      <c r="C37" s="34"/>
      <c r="E37" s="20" t="s">
        <v>41</v>
      </c>
    </row>
    <row r="38" spans="2:11" s="20" customFormat="1" x14ac:dyDescent="0.25">
      <c r="C38" s="35"/>
    </row>
    <row r="39" spans="2:11" x14ac:dyDescent="0.25">
      <c r="B39" s="20" t="s">
        <v>8</v>
      </c>
      <c r="C39" s="7" t="s">
        <v>48</v>
      </c>
      <c r="E39" t="s">
        <v>19</v>
      </c>
    </row>
    <row r="41" spans="2:11" x14ac:dyDescent="0.25">
      <c r="B41" s="18" t="s">
        <v>34</v>
      </c>
      <c r="C41" s="17"/>
      <c r="E41" t="s">
        <v>35</v>
      </c>
    </row>
    <row r="42" spans="2:11" x14ac:dyDescent="0.25">
      <c r="B42" s="10"/>
      <c r="C42" s="17"/>
    </row>
    <row r="43" spans="2:11" ht="31.5" x14ac:dyDescent="0.25">
      <c r="B43" s="8" t="s">
        <v>9</v>
      </c>
      <c r="C43" s="8" t="s">
        <v>17</v>
      </c>
      <c r="E43" t="s">
        <v>13</v>
      </c>
    </row>
    <row r="45" spans="2:11" ht="21" x14ac:dyDescent="0.25">
      <c r="B45" s="4" t="s">
        <v>10</v>
      </c>
      <c r="C45" s="4" t="s">
        <v>17</v>
      </c>
      <c r="E45" t="s">
        <v>14</v>
      </c>
    </row>
    <row r="47" spans="2:11" ht="18.75" x14ac:dyDescent="0.25">
      <c r="B47" s="6" t="s">
        <v>11</v>
      </c>
      <c r="C47" s="6" t="s">
        <v>17</v>
      </c>
      <c r="E47" t="s">
        <v>15</v>
      </c>
    </row>
    <row r="49" spans="2:5" x14ac:dyDescent="0.25">
      <c r="B49" s="5" t="s">
        <v>12</v>
      </c>
      <c r="C49" s="5" t="s">
        <v>17</v>
      </c>
      <c r="E49" t="s">
        <v>16</v>
      </c>
    </row>
  </sheetData>
  <phoneticPr fontId="0" type="noConversion"/>
  <pageMargins left="0.74803149606299213" right="0.74803149606299213" top="0.51181102362204722" bottom="0.51181102362204722" header="0.51181102362204722" footer="0.35433070866141736"/>
  <pageSetup paperSize="9" fitToHeight="0"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78"/>
  <sheetViews>
    <sheetView defaultGridColor="0" colorId="22" workbookViewId="0">
      <pane ySplit="2" topLeftCell="A3" activePane="bottomLeft" state="frozen"/>
      <selection pane="bottomLeft" activeCell="A3" sqref="A3"/>
    </sheetView>
  </sheetViews>
  <sheetFormatPr defaultColWidth="12.7109375" defaultRowHeight="15" x14ac:dyDescent="0.25"/>
  <cols>
    <col min="1" max="2" width="2.7109375" customWidth="1"/>
    <col min="3" max="3" width="42" customWidth="1"/>
    <col min="4" max="4" width="12.7109375" customWidth="1"/>
    <col min="8" max="8" width="4.28515625" customWidth="1"/>
  </cols>
  <sheetData>
    <row r="1" spans="1:7" ht="40.5" customHeight="1" x14ac:dyDescent="0.25">
      <c r="A1" s="36" t="s">
        <v>123</v>
      </c>
    </row>
    <row r="3" spans="1:7" ht="31.5" x14ac:dyDescent="0.25">
      <c r="A3" s="8" t="s">
        <v>124</v>
      </c>
    </row>
    <row r="5" spans="1:7" x14ac:dyDescent="0.25">
      <c r="C5" t="s">
        <v>125</v>
      </c>
      <c r="E5" s="46">
        <v>44651</v>
      </c>
    </row>
    <row r="6" spans="1:7" x14ac:dyDescent="0.25">
      <c r="C6" s="33" t="str">
        <f>C5</f>
        <v>Effective date to express values</v>
      </c>
      <c r="D6" s="33"/>
      <c r="E6" s="47" t="str">
        <f>TEXT(E5,"YYYY") &amp; " " &amp; UPPER(TEXT(E5,"MMM"))</f>
        <v>2022 MAR</v>
      </c>
    </row>
    <row r="7" spans="1:7" x14ac:dyDescent="0.25">
      <c r="C7" t="s">
        <v>126</v>
      </c>
      <c r="E7" s="26">
        <f>INDEX(cpi_val, MATCH(E6,cpi_month,0))</f>
        <v>117.1</v>
      </c>
    </row>
    <row r="9" spans="1:7" ht="31.5" x14ac:dyDescent="0.25">
      <c r="A9" s="8" t="s">
        <v>127</v>
      </c>
    </row>
    <row r="10" spans="1:7" x14ac:dyDescent="0.25">
      <c r="F10" s="5" t="s">
        <v>128</v>
      </c>
      <c r="G10" s="5" t="s">
        <v>129</v>
      </c>
    </row>
    <row r="11" spans="1:7" ht="15.75" thickBot="1" x14ac:dyDescent="0.3">
      <c r="C11" t="s">
        <v>130</v>
      </c>
      <c r="D11" t="s">
        <v>131</v>
      </c>
      <c r="F11" s="56">
        <v>40</v>
      </c>
      <c r="G11" s="56">
        <v>80</v>
      </c>
    </row>
    <row r="12" spans="1:7" ht="15.75" thickBot="1" x14ac:dyDescent="0.3">
      <c r="C12" t="s">
        <v>132</v>
      </c>
      <c r="D12" t="s">
        <v>133</v>
      </c>
      <c r="F12" s="48">
        <f>F20*F11/10^6</f>
        <v>336.18143453510436</v>
      </c>
      <c r="G12" s="48">
        <f>G20*G11/10^6</f>
        <v>357.36239782016349</v>
      </c>
    </row>
    <row r="14" spans="1:7" ht="31.5" x14ac:dyDescent="0.25">
      <c r="A14" s="8" t="s">
        <v>134</v>
      </c>
    </row>
    <row r="15" spans="1:7" x14ac:dyDescent="0.25">
      <c r="F15" s="5" t="s">
        <v>135</v>
      </c>
      <c r="G15" s="5" t="s">
        <v>136</v>
      </c>
    </row>
    <row r="16" spans="1:7" x14ac:dyDescent="0.25">
      <c r="C16" t="s">
        <v>137</v>
      </c>
      <c r="D16" t="s">
        <v>138</v>
      </c>
      <c r="F16" s="49">
        <v>7564800</v>
      </c>
      <c r="G16" s="49">
        <v>4200000</v>
      </c>
    </row>
    <row r="17" spans="1:7" x14ac:dyDescent="0.25">
      <c r="C17" t="s">
        <v>139</v>
      </c>
      <c r="F17" s="50">
        <v>43203</v>
      </c>
      <c r="G17" s="50">
        <v>44313</v>
      </c>
    </row>
    <row r="18" spans="1:7" x14ac:dyDescent="0.25">
      <c r="C18" s="33" t="str">
        <f>C17</f>
        <v>Licence award date</v>
      </c>
      <c r="D18" s="33"/>
      <c r="E18" s="33"/>
      <c r="F18" s="47" t="str">
        <f t="shared" ref="F18:G18" si="0">TEXT(F17,"YYYY") &amp; " " &amp; UPPER(TEXT(F17,"MMM"))</f>
        <v>2018 APR</v>
      </c>
      <c r="G18" s="47" t="str">
        <f t="shared" si="0"/>
        <v>2021 APR</v>
      </c>
    </row>
    <row r="19" spans="1:7" ht="15.75" thickBot="1" x14ac:dyDescent="0.3">
      <c r="C19" t="s">
        <v>140</v>
      </c>
      <c r="F19" s="26">
        <f>INDEX(cpi_val, MATCH(F18,cpi_month,0))</f>
        <v>105.4</v>
      </c>
      <c r="G19" s="26">
        <f>INDEX(cpi_val, MATCH(G18,cpi_month,0))</f>
        <v>110.1</v>
      </c>
    </row>
    <row r="20" spans="1:7" ht="15.75" thickBot="1" x14ac:dyDescent="0.3">
      <c r="C20" t="s">
        <v>141</v>
      </c>
      <c r="D20" t="s">
        <v>138</v>
      </c>
      <c r="F20" s="51">
        <f>F16*$E$7/F19</f>
        <v>8404535.8633776084</v>
      </c>
      <c r="G20" s="51">
        <f>G16*$E$7/G19</f>
        <v>4467029.972752044</v>
      </c>
    </row>
    <row r="22" spans="1:7" x14ac:dyDescent="0.25">
      <c r="C22" s="55" t="s">
        <v>142</v>
      </c>
    </row>
    <row r="23" spans="1:7" x14ac:dyDescent="0.25">
      <c r="C23" s="55" t="s">
        <v>143</v>
      </c>
    </row>
    <row r="25" spans="1:7" ht="31.5" x14ac:dyDescent="0.25">
      <c r="A25" s="8" t="s">
        <v>144</v>
      </c>
    </row>
    <row r="27" spans="1:7" ht="21" x14ac:dyDescent="0.25">
      <c r="B27" s="4" t="s">
        <v>145</v>
      </c>
    </row>
    <row r="29" spans="1:7" x14ac:dyDescent="0.25">
      <c r="C29" t="s">
        <v>146</v>
      </c>
      <c r="D29" t="s">
        <v>147</v>
      </c>
      <c r="E29" s="27">
        <v>0.435</v>
      </c>
    </row>
    <row r="30" spans="1:7" x14ac:dyDescent="0.25">
      <c r="C30" t="s">
        <v>148</v>
      </c>
      <c r="E30" s="50">
        <v>43220</v>
      </c>
    </row>
    <row r="31" spans="1:7" x14ac:dyDescent="0.25">
      <c r="C31" s="33" t="str">
        <f>C30</f>
        <v>Base date</v>
      </c>
      <c r="D31" s="33"/>
      <c r="E31" s="47" t="str">
        <f t="shared" ref="E31" si="1">TEXT(E30,"YYYY") &amp; " " &amp; UPPER(TEXT(E30,"MMM"))</f>
        <v>2018 APR</v>
      </c>
    </row>
    <row r="32" spans="1:7" x14ac:dyDescent="0.25">
      <c r="C32" t="s">
        <v>149</v>
      </c>
      <c r="E32" s="26">
        <f>INDEX(cpi_val, MATCH(E31,cpi_month,0))</f>
        <v>105.4</v>
      </c>
    </row>
    <row r="34" spans="2:9" ht="15.75" thickBot="1" x14ac:dyDescent="0.3">
      <c r="F34" s="5" t="s">
        <v>128</v>
      </c>
      <c r="G34" s="5" t="s">
        <v>129</v>
      </c>
    </row>
    <row r="35" spans="2:9" ht="15.75" thickBot="1" x14ac:dyDescent="0.3">
      <c r="C35" t="s">
        <v>150</v>
      </c>
      <c r="D35" t="s">
        <v>133</v>
      </c>
      <c r="F35" s="48">
        <f>F11*$E$29</f>
        <v>17.399999999999999</v>
      </c>
      <c r="G35" s="48">
        <f>G11*$E$29</f>
        <v>34.799999999999997</v>
      </c>
    </row>
    <row r="36" spans="2:9" ht="15.75" thickBot="1" x14ac:dyDescent="0.3">
      <c r="C36" t="s">
        <v>151</v>
      </c>
      <c r="D36" t="s">
        <v>133</v>
      </c>
      <c r="F36" s="48">
        <f>F35*$E$7/$E$32</f>
        <v>19.331499051233394</v>
      </c>
      <c r="G36" s="48">
        <f>G35*$E$7/$E$32</f>
        <v>38.662998102466787</v>
      </c>
    </row>
    <row r="38" spans="2:9" x14ac:dyDescent="0.25">
      <c r="C38" s="23" t="s">
        <v>152</v>
      </c>
    </row>
    <row r="40" spans="2:9" ht="21" x14ac:dyDescent="0.25">
      <c r="B40" s="4" t="s">
        <v>153</v>
      </c>
    </row>
    <row r="41" spans="2:9" x14ac:dyDescent="0.25">
      <c r="G41" s="5" t="s">
        <v>129</v>
      </c>
    </row>
    <row r="42" spans="2:9" x14ac:dyDescent="0.25">
      <c r="C42" t="s">
        <v>154</v>
      </c>
      <c r="D42" t="s">
        <v>138</v>
      </c>
      <c r="G42" s="49">
        <v>91498</v>
      </c>
      <c r="I42" s="55" t="s">
        <v>155</v>
      </c>
    </row>
    <row r="43" spans="2:9" ht="15.75" thickBot="1" x14ac:dyDescent="0.3">
      <c r="C43" t="s">
        <v>156</v>
      </c>
      <c r="D43" t="s">
        <v>138</v>
      </c>
      <c r="G43" s="49">
        <v>335168</v>
      </c>
      <c r="I43" s="55" t="s">
        <v>157</v>
      </c>
    </row>
    <row r="44" spans="2:9" ht="15.75" thickBot="1" x14ac:dyDescent="0.3">
      <c r="C44" t="s">
        <v>158</v>
      </c>
      <c r="D44" t="s">
        <v>133</v>
      </c>
      <c r="G44" s="48">
        <f>SUM(G42:G43)*G11/10^6</f>
        <v>34.133279999999999</v>
      </c>
    </row>
    <row r="45" spans="2:9" x14ac:dyDescent="0.25">
      <c r="C45" t="s">
        <v>159</v>
      </c>
      <c r="G45" s="50">
        <v>43585</v>
      </c>
      <c r="I45" s="55" t="s">
        <v>160</v>
      </c>
    </row>
    <row r="46" spans="2:9" x14ac:dyDescent="0.25">
      <c r="C46" s="33" t="s">
        <v>159</v>
      </c>
      <c r="D46" s="33"/>
      <c r="E46" s="33"/>
      <c r="F46" s="33"/>
      <c r="G46" s="47" t="str">
        <f t="shared" ref="G46" si="2">TEXT(G45,"YYYY") &amp; " " &amp; UPPER(TEXT(G45,"MMM"))</f>
        <v>2019 APR</v>
      </c>
    </row>
    <row r="47" spans="2:9" ht="15.75" thickBot="1" x14ac:dyDescent="0.3">
      <c r="C47" t="s">
        <v>161</v>
      </c>
      <c r="G47" s="26">
        <f>INDEX(cpi_val, MATCH(G46,cpi_month,0))</f>
        <v>107.6</v>
      </c>
    </row>
    <row r="48" spans="2:9" ht="15.75" thickBot="1" x14ac:dyDescent="0.3">
      <c r="C48" t="s">
        <v>162</v>
      </c>
      <c r="D48" t="s">
        <v>133</v>
      </c>
      <c r="G48" s="48">
        <f>G44*E7/G47</f>
        <v>37.146906022304833</v>
      </c>
    </row>
    <row r="50" spans="2:7" x14ac:dyDescent="0.25">
      <c r="C50" s="23" t="s">
        <v>163</v>
      </c>
    </row>
    <row r="51" spans="2:7" x14ac:dyDescent="0.25">
      <c r="C51" s="23" t="s">
        <v>164</v>
      </c>
    </row>
    <row r="53" spans="2:7" ht="21" x14ac:dyDescent="0.25">
      <c r="B53" s="4" t="s">
        <v>165</v>
      </c>
    </row>
    <row r="55" spans="2:7" x14ac:dyDescent="0.25">
      <c r="F55" s="5" t="s">
        <v>128</v>
      </c>
      <c r="G55" s="5" t="s">
        <v>129</v>
      </c>
    </row>
    <row r="56" spans="2:7" x14ac:dyDescent="0.25">
      <c r="C56" t="s">
        <v>166</v>
      </c>
      <c r="D56" t="s">
        <v>133</v>
      </c>
      <c r="F56" s="52">
        <f>$F$36</f>
        <v>19.331499051233394</v>
      </c>
      <c r="G56" s="52">
        <f>$G$48</f>
        <v>37.146906022304833</v>
      </c>
    </row>
    <row r="57" spans="2:7" x14ac:dyDescent="0.25">
      <c r="C57" t="s">
        <v>167</v>
      </c>
      <c r="D57" t="s">
        <v>133</v>
      </c>
      <c r="F57" s="52">
        <f>$F$36</f>
        <v>19.331499051233394</v>
      </c>
      <c r="G57" s="52">
        <f t="shared" ref="G57:G58" si="3">$G$36</f>
        <v>38.662998102466787</v>
      </c>
    </row>
    <row r="58" spans="2:7" x14ac:dyDescent="0.25">
      <c r="C58" t="s">
        <v>168</v>
      </c>
      <c r="D58" t="s">
        <v>133</v>
      </c>
      <c r="F58" s="52">
        <f>$F$36</f>
        <v>19.331499051233394</v>
      </c>
      <c r="G58" s="52">
        <f t="shared" si="3"/>
        <v>38.662998102466787</v>
      </c>
    </row>
    <row r="60" spans="2:7" x14ac:dyDescent="0.25">
      <c r="C60" s="23" t="s">
        <v>169</v>
      </c>
    </row>
    <row r="62" spans="2:7" ht="21" x14ac:dyDescent="0.25">
      <c r="B62" s="4" t="s">
        <v>170</v>
      </c>
    </row>
    <row r="64" spans="2:7" x14ac:dyDescent="0.25">
      <c r="F64" s="5" t="s">
        <v>128</v>
      </c>
      <c r="G64" s="5" t="s">
        <v>129</v>
      </c>
    </row>
    <row r="65" spans="1:9" x14ac:dyDescent="0.25">
      <c r="C65" t="s">
        <v>166</v>
      </c>
      <c r="F65" s="53">
        <v>1</v>
      </c>
      <c r="G65" s="53">
        <v>0</v>
      </c>
    </row>
    <row r="66" spans="1:9" x14ac:dyDescent="0.25">
      <c r="C66" t="s">
        <v>167</v>
      </c>
      <c r="F66" s="53">
        <v>1</v>
      </c>
      <c r="G66" s="53">
        <f>8/12</f>
        <v>0.66666666666666663</v>
      </c>
      <c r="I66" s="23" t="s">
        <v>171</v>
      </c>
    </row>
    <row r="67" spans="1:9" x14ac:dyDescent="0.25">
      <c r="C67" t="s">
        <v>168</v>
      </c>
      <c r="F67" s="53">
        <v>1</v>
      </c>
      <c r="G67" s="53">
        <v>1</v>
      </c>
    </row>
    <row r="69" spans="1:9" x14ac:dyDescent="0.25">
      <c r="C69" s="23" t="s">
        <v>172</v>
      </c>
    </row>
    <row r="72" spans="1:9" ht="31.5" x14ac:dyDescent="0.25">
      <c r="A72" s="8" t="s">
        <v>173</v>
      </c>
    </row>
    <row r="73" spans="1:9" x14ac:dyDescent="0.25">
      <c r="F73" s="5" t="s">
        <v>128</v>
      </c>
      <c r="G73" s="5" t="s">
        <v>129</v>
      </c>
    </row>
    <row r="74" spans="1:9" ht="15.75" thickBot="1" x14ac:dyDescent="0.3">
      <c r="C74" t="s">
        <v>174</v>
      </c>
      <c r="D74" t="s">
        <v>133</v>
      </c>
      <c r="F74" s="52">
        <f>F12</f>
        <v>336.18143453510436</v>
      </c>
      <c r="G74" s="52">
        <f>G12</f>
        <v>357.36239782016349</v>
      </c>
    </row>
    <row r="75" spans="1:9" ht="15.75" thickBot="1" x14ac:dyDescent="0.3">
      <c r="C75" t="s">
        <v>175</v>
      </c>
      <c r="D75" t="s">
        <v>133</v>
      </c>
      <c r="F75" s="48">
        <f>-SUMPRODUCT(F56:F58,F65:F67)</f>
        <v>-57.994497153700181</v>
      </c>
      <c r="G75" s="48">
        <f>-SUMPRODUCT(G56:G58,G65:G67)</f>
        <v>-64.438330170777974</v>
      </c>
    </row>
    <row r="76" spans="1:9" x14ac:dyDescent="0.25">
      <c r="C76" t="s">
        <v>176</v>
      </c>
      <c r="D76" t="s">
        <v>133</v>
      </c>
      <c r="F76" s="54">
        <f>SUM(F74:F75)</f>
        <v>278.18693738140416</v>
      </c>
      <c r="G76" s="54">
        <f>SUM(G74:G75)</f>
        <v>292.92406764938551</v>
      </c>
    </row>
    <row r="78" spans="1:9" x14ac:dyDescent="0.25">
      <c r="C78" t="s">
        <v>177</v>
      </c>
      <c r="D78" t="s">
        <v>133</v>
      </c>
      <c r="E78" s="54">
        <f>F76+G76</f>
        <v>571.11100503078967</v>
      </c>
    </row>
  </sheetData>
  <hyperlinks>
    <hyperlink ref="C22" r:id="rId1" xr:uid="{38FA3497-D9DE-4684-BACB-F82585C98586}"/>
    <hyperlink ref="C23" r:id="rId2" xr:uid="{62DE9441-0053-4D75-9557-FDEDA88F54B3}"/>
    <hyperlink ref="I42" r:id="rId3" xr:uid="{0D9C9087-E06B-40AC-8DAE-57D1A1917850}"/>
    <hyperlink ref="I43" r:id="rId4" xr:uid="{0DF613BB-0926-4D85-A8C7-79BF669B0532}"/>
    <hyperlink ref="I45" r:id="rId5" xr:uid="{0CF87EA3-E99F-4904-945A-5320E2585B0A}"/>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FF7FE-C2DF-4519-A506-38968823CB37}">
  <sheetPr codeName="Sheet2"/>
  <dimension ref="A1:E52"/>
  <sheetViews>
    <sheetView defaultGridColor="0" colorId="22" workbookViewId="0">
      <pane ySplit="3" topLeftCell="A40" activePane="bottomLeft" state="frozen"/>
      <selection pane="bottomLeft" activeCell="A4" sqref="A4"/>
    </sheetView>
  </sheetViews>
  <sheetFormatPr defaultColWidth="12.7109375" defaultRowHeight="15" x14ac:dyDescent="0.25"/>
  <cols>
    <col min="1" max="4" width="9.140625"/>
  </cols>
  <sheetData>
    <row r="1" spans="1:5" ht="40.5" customHeight="1" x14ac:dyDescent="0.25">
      <c r="A1" s="43" t="s">
        <v>65</v>
      </c>
    </row>
    <row r="3" spans="1:5" x14ac:dyDescent="0.25">
      <c r="A3" s="5" t="s">
        <v>69</v>
      </c>
      <c r="B3" s="5" t="s">
        <v>119</v>
      </c>
      <c r="D3" s="23" t="s">
        <v>121</v>
      </c>
      <c r="E3" s="44" t="s">
        <v>122</v>
      </c>
    </row>
    <row r="4" spans="1:5" x14ac:dyDescent="0.25">
      <c r="A4" t="s">
        <v>70</v>
      </c>
      <c r="B4">
        <v>105.4</v>
      </c>
    </row>
    <row r="5" spans="1:5" x14ac:dyDescent="0.25">
      <c r="A5" t="s">
        <v>71</v>
      </c>
      <c r="B5">
        <v>105.8</v>
      </c>
    </row>
    <row r="6" spans="1:5" x14ac:dyDescent="0.25">
      <c r="A6" t="s">
        <v>72</v>
      </c>
      <c r="B6">
        <v>105.8</v>
      </c>
    </row>
    <row r="7" spans="1:5" x14ac:dyDescent="0.25">
      <c r="A7" t="s">
        <v>73</v>
      </c>
      <c r="B7">
        <v>105.8</v>
      </c>
    </row>
    <row r="8" spans="1:5" x14ac:dyDescent="0.25">
      <c r="A8" t="s">
        <v>74</v>
      </c>
      <c r="B8">
        <v>106.5</v>
      </c>
    </row>
    <row r="9" spans="1:5" x14ac:dyDescent="0.25">
      <c r="A9" t="s">
        <v>75</v>
      </c>
      <c r="B9">
        <v>106.6</v>
      </c>
    </row>
    <row r="10" spans="1:5" x14ac:dyDescent="0.25">
      <c r="A10" t="s">
        <v>76</v>
      </c>
      <c r="B10">
        <v>106.7</v>
      </c>
    </row>
    <row r="11" spans="1:5" x14ac:dyDescent="0.25">
      <c r="A11" t="s">
        <v>77</v>
      </c>
      <c r="B11">
        <v>107</v>
      </c>
    </row>
    <row r="12" spans="1:5" x14ac:dyDescent="0.25">
      <c r="A12" t="s">
        <v>78</v>
      </c>
      <c r="B12">
        <v>107.1</v>
      </c>
    </row>
    <row r="13" spans="1:5" x14ac:dyDescent="0.25">
      <c r="A13" t="s">
        <v>79</v>
      </c>
      <c r="B13">
        <v>106.3</v>
      </c>
    </row>
    <row r="14" spans="1:5" x14ac:dyDescent="0.25">
      <c r="A14" t="s">
        <v>80</v>
      </c>
      <c r="B14">
        <v>106.8</v>
      </c>
    </row>
    <row r="15" spans="1:5" x14ac:dyDescent="0.25">
      <c r="A15" t="s">
        <v>81</v>
      </c>
      <c r="B15">
        <v>107</v>
      </c>
    </row>
    <row r="16" spans="1:5" x14ac:dyDescent="0.25">
      <c r="A16" t="s">
        <v>82</v>
      </c>
      <c r="B16">
        <v>107.6</v>
      </c>
    </row>
    <row r="17" spans="1:2" x14ac:dyDescent="0.25">
      <c r="A17" t="s">
        <v>83</v>
      </c>
      <c r="B17">
        <v>107.9</v>
      </c>
    </row>
    <row r="18" spans="1:2" x14ac:dyDescent="0.25">
      <c r="A18" t="s">
        <v>84</v>
      </c>
      <c r="B18">
        <v>107.9</v>
      </c>
    </row>
    <row r="19" spans="1:2" x14ac:dyDescent="0.25">
      <c r="A19" t="s">
        <v>85</v>
      </c>
      <c r="B19">
        <v>107.9</v>
      </c>
    </row>
    <row r="20" spans="1:2" x14ac:dyDescent="0.25">
      <c r="A20" t="s">
        <v>86</v>
      </c>
      <c r="B20">
        <v>108.4</v>
      </c>
    </row>
    <row r="21" spans="1:2" x14ac:dyDescent="0.25">
      <c r="A21" t="s">
        <v>87</v>
      </c>
      <c r="B21">
        <v>108.5</v>
      </c>
    </row>
    <row r="22" spans="1:2" x14ac:dyDescent="0.25">
      <c r="A22" t="s">
        <v>88</v>
      </c>
      <c r="B22">
        <v>108.3</v>
      </c>
    </row>
    <row r="23" spans="1:2" x14ac:dyDescent="0.25">
      <c r="A23" t="s">
        <v>89</v>
      </c>
      <c r="B23">
        <v>108.5</v>
      </c>
    </row>
    <row r="24" spans="1:2" x14ac:dyDescent="0.25">
      <c r="A24" t="s">
        <v>90</v>
      </c>
      <c r="B24">
        <v>108.5</v>
      </c>
    </row>
    <row r="25" spans="1:2" x14ac:dyDescent="0.25">
      <c r="A25" t="s">
        <v>91</v>
      </c>
      <c r="B25">
        <v>108.2</v>
      </c>
    </row>
    <row r="26" spans="1:2" x14ac:dyDescent="0.25">
      <c r="A26" t="s">
        <v>92</v>
      </c>
      <c r="B26">
        <v>108.6</v>
      </c>
    </row>
    <row r="27" spans="1:2" x14ac:dyDescent="0.25">
      <c r="A27" t="s">
        <v>93</v>
      </c>
      <c r="B27">
        <v>108.6</v>
      </c>
    </row>
    <row r="28" spans="1:2" x14ac:dyDescent="0.25">
      <c r="A28" t="s">
        <v>94</v>
      </c>
      <c r="B28">
        <v>108.5</v>
      </c>
    </row>
    <row r="29" spans="1:2" x14ac:dyDescent="0.25">
      <c r="A29" t="s">
        <v>95</v>
      </c>
      <c r="B29">
        <v>108.5</v>
      </c>
    </row>
    <row r="30" spans="1:2" x14ac:dyDescent="0.25">
      <c r="A30" t="s">
        <v>96</v>
      </c>
      <c r="B30">
        <v>108.6</v>
      </c>
    </row>
    <row r="31" spans="1:2" x14ac:dyDescent="0.25">
      <c r="A31" t="s">
        <v>97</v>
      </c>
      <c r="B31">
        <v>109.1</v>
      </c>
    </row>
    <row r="32" spans="1:2" x14ac:dyDescent="0.25">
      <c r="A32" t="s">
        <v>98</v>
      </c>
      <c r="B32">
        <v>108.6</v>
      </c>
    </row>
    <row r="33" spans="1:2" x14ac:dyDescent="0.25">
      <c r="A33" t="s">
        <v>99</v>
      </c>
      <c r="B33">
        <v>109.1</v>
      </c>
    </row>
    <row r="34" spans="1:2" x14ac:dyDescent="0.25">
      <c r="A34" t="s">
        <v>100</v>
      </c>
      <c r="B34">
        <v>109.1</v>
      </c>
    </row>
    <row r="35" spans="1:2" x14ac:dyDescent="0.25">
      <c r="A35" t="s">
        <v>101</v>
      </c>
      <c r="B35">
        <v>108.9</v>
      </c>
    </row>
    <row r="36" spans="1:2" x14ac:dyDescent="0.25">
      <c r="A36" t="s">
        <v>102</v>
      </c>
      <c r="B36">
        <v>109.2</v>
      </c>
    </row>
    <row r="37" spans="1:2" x14ac:dyDescent="0.25">
      <c r="A37" t="s">
        <v>103</v>
      </c>
      <c r="B37">
        <v>109</v>
      </c>
    </row>
    <row r="38" spans="1:2" x14ac:dyDescent="0.25">
      <c r="A38" t="s">
        <v>104</v>
      </c>
      <c r="B38">
        <v>109.1</v>
      </c>
    </row>
    <row r="39" spans="1:2" x14ac:dyDescent="0.25">
      <c r="A39" t="s">
        <v>105</v>
      </c>
      <c r="B39">
        <v>109.4</v>
      </c>
    </row>
    <row r="40" spans="1:2" x14ac:dyDescent="0.25">
      <c r="A40" t="s">
        <v>106</v>
      </c>
      <c r="B40">
        <v>110.1</v>
      </c>
    </row>
    <row r="41" spans="1:2" x14ac:dyDescent="0.25">
      <c r="A41" t="s">
        <v>107</v>
      </c>
      <c r="B41">
        <v>110.8</v>
      </c>
    </row>
    <row r="42" spans="1:2" x14ac:dyDescent="0.25">
      <c r="A42" t="s">
        <v>108</v>
      </c>
      <c r="B42">
        <v>111.3</v>
      </c>
    </row>
    <row r="43" spans="1:2" x14ac:dyDescent="0.25">
      <c r="A43" t="s">
        <v>109</v>
      </c>
      <c r="B43">
        <v>111.3</v>
      </c>
    </row>
    <row r="44" spans="1:2" x14ac:dyDescent="0.25">
      <c r="A44" t="s">
        <v>110</v>
      </c>
      <c r="B44">
        <v>112.1</v>
      </c>
    </row>
    <row r="45" spans="1:2" x14ac:dyDescent="0.25">
      <c r="A45" t="s">
        <v>111</v>
      </c>
      <c r="B45">
        <v>112.4</v>
      </c>
    </row>
    <row r="46" spans="1:2" x14ac:dyDescent="0.25">
      <c r="A46" t="s">
        <v>112</v>
      </c>
      <c r="B46">
        <v>113.6</v>
      </c>
    </row>
    <row r="47" spans="1:2" x14ac:dyDescent="0.25">
      <c r="A47" t="s">
        <v>113</v>
      </c>
      <c r="B47">
        <v>114.5</v>
      </c>
    </row>
    <row r="48" spans="1:2" x14ac:dyDescent="0.25">
      <c r="A48" t="s">
        <v>114</v>
      </c>
      <c r="B48">
        <v>115.1</v>
      </c>
    </row>
    <row r="49" spans="1:2" x14ac:dyDescent="0.25">
      <c r="A49" t="s">
        <v>115</v>
      </c>
      <c r="B49">
        <v>114.9</v>
      </c>
    </row>
    <row r="50" spans="1:2" x14ac:dyDescent="0.25">
      <c r="A50" t="s">
        <v>116</v>
      </c>
      <c r="B50">
        <v>115.8</v>
      </c>
    </row>
    <row r="51" spans="1:2" x14ac:dyDescent="0.25">
      <c r="A51" t="s">
        <v>117</v>
      </c>
      <c r="B51">
        <v>117.1</v>
      </c>
    </row>
    <row r="52" spans="1:2" x14ac:dyDescent="0.25">
      <c r="A52" s="45" t="s">
        <v>118</v>
      </c>
      <c r="B52" s="45" t="s">
        <v>120</v>
      </c>
    </row>
  </sheetData>
  <hyperlinks>
    <hyperlink ref="E3" r:id="rId1" display="https://www.ons.gov.uk/economy/inflationandpriceindices/timeseries/d7bt/mm23" xr:uid="{887E16D9-52EE-464D-AF7C-F4AED1381B43}"/>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Contents</vt:lpstr>
      <vt:lpstr>Style Guidelines</vt:lpstr>
      <vt:lpstr>Calculation</vt:lpstr>
      <vt:lpstr>CPI</vt:lpstr>
      <vt:lpstr>cpi_month</vt:lpstr>
      <vt:lpstr>cpi_val</vt:lpstr>
      <vt:lpstr>Workbook.Author</vt:lpstr>
      <vt:lpstr>Workbook.Objective</vt:lpstr>
      <vt:lpstr>Workbook.Status</vt:lpstr>
      <vt:lpstr>Workbook.Title</vt:lpstr>
      <vt:lpstr>Workbook.Version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2022-06-09T12:48:19Z</dcterms:created>
  <dcterms:modified xsi:type="dcterms:W3CDTF">2022-06-09T12:49:23Z</dcterms:modified>
</cp:coreProperties>
</file>