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5" yWindow="225" windowWidth="11490" windowHeight="10305"/>
  </bookViews>
  <sheets>
    <sheet name="For publication" sheetId="1" r:id="rId1"/>
  </sheets>
  <calcPr calcId="145621"/>
</workbook>
</file>

<file path=xl/calcChain.xml><?xml version="1.0" encoding="utf-8"?>
<calcChain xmlns="http://schemas.openxmlformats.org/spreadsheetml/2006/main">
  <c r="E50" i="1" l="1"/>
  <c r="E46" i="1"/>
  <c r="D149" i="1" l="1"/>
  <c r="F149" i="1"/>
  <c r="B149" i="1"/>
  <c r="D173" i="1"/>
  <c r="F173" i="1"/>
  <c r="B173" i="1"/>
  <c r="F167" i="1"/>
  <c r="F171" i="1" s="1"/>
  <c r="F172" i="1" s="1"/>
  <c r="D167" i="1"/>
  <c r="D171" i="1" s="1"/>
  <c r="D172" i="1" s="1"/>
  <c r="B167" i="1"/>
  <c r="B171" i="1" s="1"/>
  <c r="B172" i="1" s="1"/>
  <c r="D161" i="1"/>
  <c r="F161" i="1"/>
  <c r="B161" i="1"/>
  <c r="D160" i="1"/>
  <c r="F160" i="1"/>
  <c r="B160" i="1"/>
  <c r="D156" i="1"/>
  <c r="F156" i="1"/>
  <c r="B156" i="1"/>
  <c r="D143" i="1"/>
  <c r="D142" i="1"/>
  <c r="B142" i="1"/>
  <c r="B143" i="1" s="1"/>
  <c r="D141" i="1"/>
  <c r="B141" i="1"/>
  <c r="F139" i="1"/>
  <c r="F141" i="1" s="1"/>
  <c r="F142" i="1" s="1"/>
  <c r="F143" i="1" s="1"/>
  <c r="D139" i="1"/>
  <c r="B139" i="1"/>
  <c r="F135" i="1"/>
  <c r="D135" i="1"/>
  <c r="B135" i="1"/>
  <c r="D130" i="1"/>
  <c r="F130" i="1"/>
  <c r="B130" i="1"/>
  <c r="D129" i="1"/>
  <c r="B129" i="1"/>
  <c r="F144" i="1" l="1"/>
  <c r="F147" i="1" s="1"/>
  <c r="F148" i="1" s="1"/>
  <c r="D144" i="1"/>
  <c r="D147" i="1" s="1"/>
  <c r="D148" i="1" s="1"/>
  <c r="B144" i="1"/>
  <c r="B147" i="1" s="1"/>
  <c r="B148" i="1" s="1"/>
  <c r="D121" i="1"/>
  <c r="D123" i="1" s="1"/>
  <c r="D124" i="1" s="1"/>
  <c r="D125" i="1" s="1"/>
  <c r="F121" i="1"/>
  <c r="F123" i="1" s="1"/>
  <c r="F124" i="1" s="1"/>
  <c r="F125" i="1" s="1"/>
  <c r="F126" i="1" s="1"/>
  <c r="F129" i="1" s="1"/>
  <c r="B121" i="1"/>
  <c r="B123" i="1" s="1"/>
  <c r="B124" i="1" s="1"/>
  <c r="B125" i="1" s="1"/>
  <c r="B126" i="1" s="1"/>
  <c r="D117" i="1"/>
  <c r="F117" i="1"/>
  <c r="B117" i="1"/>
  <c r="D126" i="1" l="1"/>
  <c r="F90" i="1" l="1"/>
  <c r="F94" i="1" s="1"/>
  <c r="F95" i="1" s="1"/>
  <c r="F96" i="1" s="1"/>
  <c r="F98" i="1" s="1"/>
  <c r="F99" i="1" s="1"/>
  <c r="F104" i="1" s="1"/>
  <c r="D90" i="1"/>
  <c r="D94" i="1" s="1"/>
  <c r="D95" i="1" s="1"/>
  <c r="D96" i="1" s="1"/>
  <c r="D98" i="1" s="1"/>
  <c r="D99" i="1" s="1"/>
  <c r="D104" i="1" s="1"/>
  <c r="F74" i="1"/>
  <c r="F75" i="1" s="1"/>
  <c r="F77" i="1" s="1"/>
  <c r="F78" i="1" s="1"/>
  <c r="F79" i="1" s="1"/>
  <c r="F81" i="1" s="1"/>
  <c r="D74" i="1"/>
  <c r="D75" i="1" s="1"/>
  <c r="D77" i="1" s="1"/>
  <c r="D78" i="1" s="1"/>
  <c r="D79" i="1" s="1"/>
  <c r="D81" i="1" s="1"/>
  <c r="F72" i="1"/>
  <c r="D72" i="1"/>
  <c r="F63" i="1"/>
  <c r="F64" i="1" s="1"/>
  <c r="F66" i="1" s="1"/>
  <c r="F61" i="1"/>
  <c r="D61" i="1"/>
  <c r="D63" i="1" s="1"/>
  <c r="D64" i="1" s="1"/>
  <c r="D66" i="1" s="1"/>
  <c r="G46" i="1"/>
  <c r="G50" i="1" s="1"/>
  <c r="G51" i="1" s="1"/>
  <c r="G52" i="1" s="1"/>
  <c r="F46" i="1"/>
  <c r="F50" i="1" s="1"/>
  <c r="F51" i="1" s="1"/>
  <c r="F52" i="1" s="1"/>
  <c r="E51" i="1"/>
  <c r="E52" i="1" s="1"/>
  <c r="D46" i="1"/>
  <c r="D50" i="1" s="1"/>
  <c r="D51" i="1" s="1"/>
  <c r="D52" i="1" s="1"/>
  <c r="C46" i="1"/>
  <c r="C50" i="1" s="1"/>
  <c r="C51" i="1" s="1"/>
  <c r="C52" i="1" s="1"/>
  <c r="B46" i="1"/>
  <c r="B50" i="1" s="1"/>
  <c r="B51" i="1" s="1"/>
  <c r="B52" i="1" s="1"/>
  <c r="F36" i="1"/>
  <c r="D36" i="1"/>
  <c r="C36" i="1"/>
  <c r="F35" i="1"/>
  <c r="D35" i="1"/>
  <c r="B35" i="1"/>
  <c r="B34" i="1"/>
  <c r="B37" i="1" s="1"/>
  <c r="B38" i="1" s="1"/>
  <c r="D29" i="1"/>
  <c r="F29" i="1" s="1"/>
  <c r="F34" i="1" s="1"/>
  <c r="F26" i="1"/>
  <c r="D26" i="1"/>
  <c r="B26" i="1"/>
  <c r="F17" i="1"/>
  <c r="D17" i="1"/>
  <c r="C17" i="1"/>
  <c r="F16" i="1"/>
  <c r="D16" i="1"/>
  <c r="B16" i="1"/>
  <c r="F15" i="1"/>
  <c r="D15" i="1"/>
  <c r="D18" i="1" s="1"/>
  <c r="D19" i="1" s="1"/>
  <c r="B15" i="1"/>
  <c r="F7" i="1"/>
  <c r="D7" i="1"/>
  <c r="B7" i="1"/>
  <c r="B18" i="1" l="1"/>
  <c r="B19" i="1" s="1"/>
  <c r="F37" i="1"/>
  <c r="G38" i="1" s="1"/>
  <c r="F18" i="1"/>
  <c r="F19" i="1" s="1"/>
  <c r="D34" i="1"/>
  <c r="D37" i="1" s="1"/>
  <c r="D38" i="1" s="1"/>
  <c r="B53" i="1"/>
  <c r="F53" i="1"/>
  <c r="D53" i="1"/>
  <c r="D105" i="1"/>
  <c r="D106" i="1" s="1"/>
  <c r="D108" i="1" s="1"/>
  <c r="D110" i="1" s="1"/>
  <c r="D83" i="1"/>
  <c r="F83" i="1"/>
  <c r="F105" i="1"/>
  <c r="F106" i="1" s="1"/>
  <c r="F108" i="1" s="1"/>
  <c r="F110" i="1" s="1"/>
</calcChain>
</file>

<file path=xl/sharedStrings.xml><?xml version="1.0" encoding="utf-8"?>
<sst xmlns="http://schemas.openxmlformats.org/spreadsheetml/2006/main" count="185" uniqueCount="99">
  <si>
    <t>Direct To Home TV</t>
  </si>
  <si>
    <t>Channels</t>
  </si>
  <si>
    <t>SD channels</t>
  </si>
  <si>
    <t>HD channels</t>
  </si>
  <si>
    <t>UHD channels</t>
  </si>
  <si>
    <t>Total channels*</t>
  </si>
  <si>
    <t>Total DTH TV demand (Mbit/s)</t>
  </si>
  <si>
    <t>Total Mbps</t>
  </si>
  <si>
    <t>Total DTH TV Demand (Gbit/s)</t>
  </si>
  <si>
    <t>Mbit/s per channel</t>
  </si>
  <si>
    <t>Total DTH TV demand Mbit/s</t>
  </si>
  <si>
    <t>Total DTH TV Demand (Gbps)</t>
  </si>
  <si>
    <t>SUPPLY</t>
  </si>
  <si>
    <t>Supply: transponder based at 28.2E</t>
  </si>
  <si>
    <t>QPSK</t>
  </si>
  <si>
    <t>8QAM</t>
  </si>
  <si>
    <t>16QAM</t>
  </si>
  <si>
    <t>27MHz TPE</t>
  </si>
  <si>
    <t>36MHz TPE</t>
  </si>
  <si>
    <t># transponders</t>
  </si>
  <si>
    <t>MHz</t>
  </si>
  <si>
    <t>Roll off</t>
  </si>
  <si>
    <t>Symbol Rate</t>
  </si>
  <si>
    <t>FEC</t>
  </si>
  <si>
    <t>5/6</t>
  </si>
  <si>
    <t>RS</t>
  </si>
  <si>
    <t>188/204</t>
  </si>
  <si>
    <t>Modulation (QPSK)</t>
  </si>
  <si>
    <t>Total capacity Gbit/s</t>
  </si>
  <si>
    <t>Satellite broadband - fixed and mobile</t>
  </si>
  <si>
    <t>DEMAND</t>
  </si>
  <si>
    <t>Fixed Broadband</t>
  </si>
  <si>
    <t>Total UK premises</t>
  </si>
  <si>
    <t>Proportion of premises</t>
  </si>
  <si>
    <t>Satellite BB premises</t>
  </si>
  <si>
    <t>Speed per household Mbit/s</t>
  </si>
  <si>
    <t>Fixed broadband demand Mbit/s</t>
  </si>
  <si>
    <t>Fixed broadband demand Gbit/s</t>
  </si>
  <si>
    <t>Contentio ratio 20:1</t>
  </si>
  <si>
    <t>Fixed broadband demand with contention ratio Gbit/s</t>
  </si>
  <si>
    <t>Mobile  Broadband on aircrafts and ships</t>
  </si>
  <si>
    <t xml:space="preserve">Number of long haul flights over the UK </t>
  </si>
  <si>
    <t>Average passenger per aircraft</t>
  </si>
  <si>
    <t>Speed required Mbit/s</t>
  </si>
  <si>
    <t>Total  potential number of users</t>
  </si>
  <si>
    <t>Service take up</t>
  </si>
  <si>
    <t>Mobile data users</t>
  </si>
  <si>
    <t>Estimated ratio aircraft v ships passengers</t>
  </si>
  <si>
    <t>Mobile demand ships Mbit/s</t>
  </si>
  <si>
    <t xml:space="preserve">Contention ratio </t>
  </si>
  <si>
    <t>Total fixed and mobile broadband demand Gbit/s</t>
  </si>
  <si>
    <t>32QAM</t>
  </si>
  <si>
    <t>Modulation</t>
  </si>
  <si>
    <t>Total capacity DVB -S2 Gbit/s (single polarity)</t>
  </si>
  <si>
    <t>Total capacity DVB -S2 Gbit/s (dual polarity)</t>
  </si>
  <si>
    <t>Number of satellites</t>
  </si>
  <si>
    <t>Total capacity Mbit/s</t>
  </si>
  <si>
    <t>Fixed broadband premises supply</t>
  </si>
  <si>
    <t>Mobile and broadband demand</t>
  </si>
  <si>
    <t>fixed broadband capacity</t>
  </si>
  <si>
    <t>contention ratio</t>
  </si>
  <si>
    <t>20</t>
  </si>
  <si>
    <t>Fixed broadband capacity after contention ratio</t>
  </si>
  <si>
    <t>Speed per premise</t>
  </si>
  <si>
    <t xml:space="preserve">Number of premises </t>
  </si>
  <si>
    <t>Earth Observation</t>
  </si>
  <si>
    <t>Total channels</t>
  </si>
  <si>
    <t>Panchromatic optical Earth Observation demand</t>
  </si>
  <si>
    <t>Resolution (m)</t>
  </si>
  <si>
    <t>Swathe width (km)</t>
  </si>
  <si>
    <t>circumference of the Earth (km)</t>
  </si>
  <si>
    <t>orbits per day</t>
  </si>
  <si>
    <t>Distance over Earth travelled per day</t>
  </si>
  <si>
    <t>Seconds per day</t>
  </si>
  <si>
    <t>Distance over Earth travelled per second</t>
  </si>
  <si>
    <t>Total number of pixels captured per second</t>
  </si>
  <si>
    <t>Bits per pixel after compression</t>
  </si>
  <si>
    <t>Bits per second requirement</t>
  </si>
  <si>
    <t>Resolution (m²)</t>
  </si>
  <si>
    <t>Total area captured per second (m²)</t>
  </si>
  <si>
    <t>Total area captured per second (km²)</t>
  </si>
  <si>
    <t>Proportion of time instrument is observing</t>
  </si>
  <si>
    <t>Multispectral optical Earth Observation demand</t>
  </si>
  <si>
    <t>X Band</t>
  </si>
  <si>
    <t xml:space="preserve">Modulation </t>
  </si>
  <si>
    <t>Ka Band</t>
  </si>
  <si>
    <t>Total EO capacity (Gbit/s)</t>
  </si>
  <si>
    <t>Bit Rate in Mbit/s</t>
  </si>
  <si>
    <t>Demand per instrument (Mbit/s)</t>
  </si>
  <si>
    <t>Total optical EO demand (Gbit/s)</t>
  </si>
  <si>
    <t>DEMAND Scenario 1: Growth in number of HD and UHD channels</t>
  </si>
  <si>
    <t>DEMAND Scenario 2: Growth in number of HD and UHD channels with decline in SD channels</t>
  </si>
  <si>
    <t>Total DTH capacity Gbit/s</t>
  </si>
  <si>
    <t>Mobile demand aviation Mbit/s</t>
  </si>
  <si>
    <t>Total contended mobile broadband demand (Mbit/s)</t>
  </si>
  <si>
    <t>Total contended mobile broadband demand (Gbit/s)</t>
  </si>
  <si>
    <t>Mobile broadband Gbit/s</t>
  </si>
  <si>
    <t>Bit Rate Mbit/s per transponder</t>
  </si>
  <si>
    <t>Total Mbit/s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</si>
</sst>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  <numFmt numFmtId="167" formatCode="_-* #,##0.0_-;\-* #,##0.0_-;_-* &quot;-&quot;??_-;_-@_-"/>
    <numFmt numFmtId="168" formatCode="0.0000000000000000000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8"/>
      <color theme="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</font>
    <font>
      <b/>
      <sz val="16"/>
      <color theme="0"/>
      <name val="Arial"/>
      <family val="2"/>
      <scheme val="minor"/>
    </font>
    <font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6" fillId="3" borderId="0" xfId="0" applyFont="1" applyFill="1"/>
    <xf numFmtId="0" fontId="3" fillId="4" borderId="2" xfId="0" applyFont="1" applyFill="1" applyBorder="1"/>
    <xf numFmtId="0" fontId="0" fillId="4" borderId="6" xfId="0" applyFill="1" applyBorder="1"/>
    <xf numFmtId="0" fontId="3" fillId="4" borderId="14" xfId="0" applyFont="1" applyFill="1" applyBorder="1"/>
    <xf numFmtId="0" fontId="0" fillId="4" borderId="3" xfId="0" applyFill="1" applyBorder="1"/>
    <xf numFmtId="0" fontId="7" fillId="4" borderId="5" xfId="0" applyFont="1" applyFill="1" applyBorder="1" applyAlignment="1">
      <alignment horizontal="center"/>
    </xf>
    <xf numFmtId="1" fontId="7" fillId="4" borderId="5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0" fontId="3" fillId="4" borderId="15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9" fillId="2" borderId="2" xfId="0" applyFont="1" applyFill="1" applyBorder="1"/>
    <xf numFmtId="0" fontId="9" fillId="4" borderId="3" xfId="0" applyFont="1" applyFill="1" applyBorder="1"/>
    <xf numFmtId="164" fontId="9" fillId="4" borderId="5" xfId="0" applyNumberFormat="1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/>
    </xf>
    <xf numFmtId="0" fontId="0" fillId="4" borderId="2" xfId="0" applyFill="1" applyBorder="1"/>
    <xf numFmtId="0" fontId="0" fillId="4" borderId="0" xfId="0" applyFill="1" applyBorder="1"/>
    <xf numFmtId="0" fontId="7" fillId="4" borderId="0" xfId="0" applyFont="1" applyFill="1" applyBorder="1"/>
    <xf numFmtId="1" fontId="7" fillId="4" borderId="0" xfId="0" applyNumberFormat="1" applyFont="1" applyFill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"/>
    </xf>
    <xf numFmtId="0" fontId="3" fillId="4" borderId="2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8" fillId="4" borderId="0" xfId="0" applyFont="1" applyFill="1"/>
    <xf numFmtId="0" fontId="8" fillId="4" borderId="14" xfId="0" applyFont="1" applyFill="1" applyBorder="1"/>
    <xf numFmtId="0" fontId="8" fillId="4" borderId="6" xfId="0" applyFont="1" applyFill="1" applyBorder="1"/>
    <xf numFmtId="0" fontId="0" fillId="4" borderId="6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right" indent="1"/>
    </xf>
    <xf numFmtId="49" fontId="0" fillId="4" borderId="6" xfId="0" applyNumberFormat="1" applyFill="1" applyBorder="1" applyAlignment="1">
      <alignment horizontal="right"/>
    </xf>
    <xf numFmtId="49" fontId="0" fillId="4" borderId="0" xfId="0" applyNumberFormat="1" applyFill="1" applyAlignment="1">
      <alignment horizontal="right"/>
    </xf>
    <xf numFmtId="49" fontId="0" fillId="4" borderId="0" xfId="0" applyNumberFormat="1" applyFill="1" applyAlignment="1">
      <alignment horizontal="right" indent="1"/>
    </xf>
    <xf numFmtId="164" fontId="0" fillId="4" borderId="6" xfId="0" applyNumberFormat="1" applyFill="1" applyBorder="1"/>
    <xf numFmtId="164" fontId="0" fillId="4" borderId="0" xfId="0" applyNumberFormat="1" applyFill="1"/>
    <xf numFmtId="164" fontId="0" fillId="4" borderId="0" xfId="0" applyNumberFormat="1" applyFill="1" applyAlignment="1">
      <alignment horizontal="right" indent="1"/>
    </xf>
    <xf numFmtId="0" fontId="7" fillId="4" borderId="2" xfId="0" applyFont="1" applyFill="1" applyBorder="1"/>
    <xf numFmtId="164" fontId="7" fillId="4" borderId="2" xfId="0" applyNumberFormat="1" applyFont="1" applyFill="1" applyBorder="1"/>
    <xf numFmtId="164" fontId="7" fillId="4" borderId="5" xfId="0" applyNumberFormat="1" applyFont="1" applyFill="1" applyBorder="1"/>
    <xf numFmtId="0" fontId="10" fillId="4" borderId="3" xfId="0" applyFont="1" applyFill="1" applyBorder="1" applyAlignment="1">
      <alignment horizontal="left"/>
    </xf>
    <xf numFmtId="0" fontId="11" fillId="3" borderId="0" xfId="0" applyFont="1" applyFill="1" applyAlignment="1"/>
    <xf numFmtId="0" fontId="0" fillId="4" borderId="2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4" borderId="6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8" fillId="4" borderId="11" xfId="0" applyFont="1" applyFill="1" applyBorder="1" applyAlignment="1">
      <alignment vertical="center"/>
    </xf>
    <xf numFmtId="0" fontId="3" fillId="4" borderId="3" xfId="0" applyFont="1" applyFill="1" applyBorder="1"/>
    <xf numFmtId="165" fontId="7" fillId="4" borderId="4" xfId="0" applyNumberFormat="1" applyFont="1" applyFill="1" applyBorder="1"/>
    <xf numFmtId="0" fontId="0" fillId="4" borderId="2" xfId="0" applyFont="1" applyFill="1" applyBorder="1"/>
    <xf numFmtId="0" fontId="0" fillId="4" borderId="14" xfId="0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165" fontId="7" fillId="4" borderId="11" xfId="0" applyNumberFormat="1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0" xfId="0" applyFill="1"/>
    <xf numFmtId="43" fontId="8" fillId="4" borderId="0" xfId="1" quotePrefix="1" applyNumberFormat="1" applyFont="1" applyFill="1" applyAlignment="1">
      <alignment horizontal="right"/>
    </xf>
    <xf numFmtId="0" fontId="7" fillId="4" borderId="6" xfId="0" applyFont="1" applyFill="1" applyBorder="1"/>
    <xf numFmtId="0" fontId="0" fillId="3" borderId="0" xfId="0" applyFill="1"/>
    <xf numFmtId="0" fontId="11" fillId="3" borderId="0" xfId="0" applyFont="1" applyFill="1"/>
    <xf numFmtId="0" fontId="0" fillId="0" borderId="2" xfId="0" applyBorder="1"/>
    <xf numFmtId="0" fontId="3" fillId="0" borderId="2" xfId="0" applyFont="1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168" fontId="0" fillId="0" borderId="0" xfId="0" applyNumberFormat="1"/>
    <xf numFmtId="0" fontId="11" fillId="3" borderId="3" xfId="0" applyFont="1" applyFill="1" applyBorder="1"/>
    <xf numFmtId="0" fontId="0" fillId="3" borderId="5" xfId="0" applyFill="1" applyBorder="1"/>
    <xf numFmtId="0" fontId="0" fillId="0" borderId="0" xfId="0" applyBorder="1"/>
    <xf numFmtId="0" fontId="9" fillId="2" borderId="11" xfId="0" applyFont="1" applyFill="1" applyBorder="1"/>
    <xf numFmtId="0" fontId="3" fillId="0" borderId="3" xfId="0" applyFont="1" applyBorder="1"/>
    <xf numFmtId="0" fontId="13" fillId="2" borderId="0" xfId="0" applyFont="1" applyFill="1"/>
    <xf numFmtId="0" fontId="0" fillId="0" borderId="0" xfId="0" applyFill="1"/>
    <xf numFmtId="0" fontId="14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/>
    <xf numFmtId="164" fontId="0" fillId="4" borderId="6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right"/>
    </xf>
    <xf numFmtId="2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2" fontId="0" fillId="0" borderId="10" xfId="0" applyNumberFormat="1" applyBorder="1" applyAlignment="1">
      <alignment horizontal="right"/>
    </xf>
    <xf numFmtId="12" fontId="0" fillId="0" borderId="11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7" fillId="0" borderId="2" xfId="0" applyFont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9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7" fillId="0" borderId="3" xfId="0" applyFont="1" applyBorder="1" applyAlignment="1">
      <alignment horizontal="center"/>
    </xf>
    <xf numFmtId="0" fontId="0" fillId="0" borderId="9" xfId="0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49" fontId="0" fillId="4" borderId="0" xfId="0" applyNumberForma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right"/>
    </xf>
    <xf numFmtId="165" fontId="0" fillId="4" borderId="11" xfId="1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49" fontId="0" fillId="4" borderId="10" xfId="0" applyNumberFormat="1" applyFill="1" applyBorder="1" applyAlignment="1">
      <alignment horizontal="right"/>
    </xf>
    <xf numFmtId="49" fontId="0" fillId="4" borderId="11" xfId="0" applyNumberFormat="1" applyFill="1" applyBorder="1" applyAlignment="1">
      <alignment horizontal="right"/>
    </xf>
    <xf numFmtId="165" fontId="0" fillId="4" borderId="7" xfId="0" applyNumberFormat="1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165" fontId="0" fillId="4" borderId="10" xfId="0" applyNumberFormat="1" applyFill="1" applyBorder="1" applyAlignment="1">
      <alignment horizontal="right"/>
    </xf>
    <xf numFmtId="0" fontId="7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right"/>
    </xf>
    <xf numFmtId="0" fontId="0" fillId="4" borderId="2" xfId="0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right"/>
    </xf>
    <xf numFmtId="164" fontId="0" fillId="4" borderId="0" xfId="0" applyNumberForma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right"/>
    </xf>
    <xf numFmtId="2" fontId="7" fillId="4" borderId="11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center"/>
    </xf>
    <xf numFmtId="1" fontId="8" fillId="4" borderId="10" xfId="0" applyNumberFormat="1" applyFont="1" applyFill="1" applyBorder="1" applyAlignment="1">
      <alignment horizontal="right"/>
    </xf>
    <xf numFmtId="1" fontId="8" fillId="4" borderId="11" xfId="0" applyNumberFormat="1" applyFont="1" applyFill="1" applyBorder="1" applyAlignment="1">
      <alignment horizontal="right"/>
    </xf>
    <xf numFmtId="1" fontId="0" fillId="4" borderId="10" xfId="0" applyNumberFormat="1" applyFill="1" applyBorder="1" applyAlignment="1">
      <alignment horizontal="right"/>
    </xf>
    <xf numFmtId="1" fontId="0" fillId="4" borderId="11" xfId="0" applyNumberFormat="1" applyFill="1" applyBorder="1" applyAlignment="1">
      <alignment horizontal="right"/>
    </xf>
    <xf numFmtId="2" fontId="0" fillId="4" borderId="10" xfId="0" applyNumberFormat="1" applyFill="1" applyBorder="1" applyAlignment="1">
      <alignment horizontal="right"/>
    </xf>
    <xf numFmtId="2" fontId="0" fillId="4" borderId="11" xfId="0" applyNumberFormat="1" applyFill="1" applyBorder="1" applyAlignment="1">
      <alignment horizontal="right"/>
    </xf>
    <xf numFmtId="164" fontId="0" fillId="4" borderId="10" xfId="0" applyNumberFormat="1" applyFill="1" applyBorder="1" applyAlignment="1">
      <alignment horizontal="right"/>
    </xf>
    <xf numFmtId="164" fontId="0" fillId="4" borderId="11" xfId="0" applyNumberFormat="1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43" fontId="8" fillId="4" borderId="0" xfId="1" quotePrefix="1" applyNumberFormat="1" applyFont="1" applyFill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67" fontId="7" fillId="4" borderId="2" xfId="1" quotePrefix="1" applyNumberFormat="1" applyFont="1" applyFill="1" applyBorder="1" applyAlignment="1">
      <alignment horizontal="right"/>
    </xf>
    <xf numFmtId="43" fontId="8" fillId="4" borderId="0" xfId="1" quotePrefix="1" applyNumberFormat="1" applyFont="1" applyFill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5" fontId="8" fillId="4" borderId="12" xfId="1" quotePrefix="1" applyNumberFormat="1" applyFont="1" applyFill="1" applyBorder="1" applyAlignment="1">
      <alignment horizontal="right" vertical="center"/>
    </xf>
    <xf numFmtId="165" fontId="8" fillId="4" borderId="13" xfId="1" quotePrefix="1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43" fontId="7" fillId="4" borderId="2" xfId="1" quotePrefix="1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5" fontId="8" fillId="4" borderId="10" xfId="1" applyNumberFormat="1" applyFont="1" applyFill="1" applyBorder="1" applyAlignment="1">
      <alignment horizontal="right" vertical="center"/>
    </xf>
    <xf numFmtId="165" fontId="8" fillId="4" borderId="11" xfId="1" applyNumberFormat="1" applyFont="1" applyFill="1" applyBorder="1" applyAlignment="1">
      <alignment horizontal="right" vertical="center"/>
    </xf>
    <xf numFmtId="165" fontId="8" fillId="4" borderId="10" xfId="1" applyNumberFormat="1" applyFont="1" applyFill="1" applyBorder="1" applyAlignment="1">
      <alignment horizontal="center" vertical="center"/>
    </xf>
    <xf numFmtId="165" fontId="8" fillId="4" borderId="11" xfId="1" applyNumberFormat="1" applyFont="1" applyFill="1" applyBorder="1" applyAlignment="1">
      <alignment horizontal="center" vertical="center"/>
    </xf>
    <xf numFmtId="9" fontId="8" fillId="4" borderId="10" xfId="2" applyFont="1" applyFill="1" applyBorder="1" applyAlignment="1">
      <alignment horizontal="right" vertical="center"/>
    </xf>
    <xf numFmtId="9" fontId="8" fillId="4" borderId="11" xfId="2" applyFont="1" applyFill="1" applyBorder="1" applyAlignment="1">
      <alignment horizontal="right" vertical="center"/>
    </xf>
    <xf numFmtId="165" fontId="8" fillId="4" borderId="7" xfId="1" applyNumberFormat="1" applyFont="1" applyFill="1" applyBorder="1" applyAlignment="1">
      <alignment horizontal="right" vertical="center"/>
    </xf>
    <xf numFmtId="165" fontId="8" fillId="4" borderId="8" xfId="1" applyNumberFormat="1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right" vertical="center"/>
    </xf>
    <xf numFmtId="0" fontId="8" fillId="4" borderId="11" xfId="0" applyFont="1" applyFill="1" applyBorder="1" applyAlignment="1">
      <alignment horizontal="right" vertical="center"/>
    </xf>
    <xf numFmtId="165" fontId="3" fillId="4" borderId="2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5" fontId="8" fillId="4" borderId="10" xfId="1" applyNumberFormat="1" applyFont="1" applyFill="1" applyBorder="1" applyAlignment="1">
      <alignment horizontal="center"/>
    </xf>
    <xf numFmtId="165" fontId="8" fillId="4" borderId="11" xfId="1" applyNumberFormat="1" applyFont="1" applyFill="1" applyBorder="1" applyAlignment="1">
      <alignment horizontal="center"/>
    </xf>
    <xf numFmtId="165" fontId="8" fillId="4" borderId="0" xfId="1" applyNumberFormat="1" applyFont="1" applyFill="1" applyAlignment="1">
      <alignment horizontal="right"/>
    </xf>
    <xf numFmtId="165" fontId="8" fillId="4" borderId="12" xfId="1" applyNumberFormat="1" applyFont="1" applyFill="1" applyBorder="1" applyAlignment="1">
      <alignment horizontal="right"/>
    </xf>
    <xf numFmtId="165" fontId="8" fillId="4" borderId="13" xfId="1" applyNumberFormat="1" applyFont="1" applyFill="1" applyBorder="1" applyAlignment="1">
      <alignment horizontal="right"/>
    </xf>
    <xf numFmtId="165" fontId="7" fillId="4" borderId="4" xfId="0" applyNumberFormat="1" applyFont="1" applyFill="1" applyBorder="1" applyAlignment="1">
      <alignment horizontal="right"/>
    </xf>
    <xf numFmtId="165" fontId="7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166" fontId="12" fillId="4" borderId="0" xfId="2" applyNumberFormat="1" applyFont="1" applyFill="1" applyAlignment="1">
      <alignment horizontal="right"/>
    </xf>
    <xf numFmtId="166" fontId="12" fillId="4" borderId="10" xfId="2" applyNumberFormat="1" applyFont="1" applyFill="1" applyBorder="1" applyAlignment="1">
      <alignment horizontal="right"/>
    </xf>
    <xf numFmtId="166" fontId="12" fillId="4" borderId="11" xfId="2" applyNumberFormat="1" applyFont="1" applyFill="1" applyBorder="1" applyAlignment="1">
      <alignment horizontal="right"/>
    </xf>
    <xf numFmtId="165" fontId="8" fillId="4" borderId="10" xfId="1" applyNumberFormat="1" applyFont="1" applyFill="1" applyBorder="1" applyAlignment="1">
      <alignment horizontal="right"/>
    </xf>
    <xf numFmtId="165" fontId="8" fillId="4" borderId="11" xfId="1" applyNumberFormat="1" applyFont="1" applyFill="1" applyBorder="1" applyAlignment="1">
      <alignment horizontal="right"/>
    </xf>
    <xf numFmtId="0" fontId="8" fillId="4" borderId="0" xfId="0" applyFont="1" applyFill="1" applyAlignment="1">
      <alignment horizontal="right" vertical="center"/>
    </xf>
    <xf numFmtId="165" fontId="12" fillId="4" borderId="0" xfId="1" applyNumberFormat="1" applyFont="1" applyFill="1" applyAlignment="1">
      <alignment horizontal="right"/>
    </xf>
    <xf numFmtId="165" fontId="12" fillId="4" borderId="7" xfId="1" applyNumberFormat="1" applyFont="1" applyFill="1" applyBorder="1" applyAlignment="1">
      <alignment horizontal="right"/>
    </xf>
    <xf numFmtId="165" fontId="12" fillId="4" borderId="8" xfId="1" applyNumberFormat="1" applyFont="1" applyFill="1" applyBorder="1" applyAlignment="1">
      <alignment horizontal="right"/>
    </xf>
    <xf numFmtId="164" fontId="10" fillId="4" borderId="2" xfId="0" applyNumberFormat="1" applyFont="1" applyFill="1" applyBorder="1" applyAlignment="1">
      <alignment horizontal="right"/>
    </xf>
    <xf numFmtId="1" fontId="7" fillId="4" borderId="3" xfId="0" applyNumberFormat="1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1" fontId="7" fillId="4" borderId="5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1" fontId="8" fillId="4" borderId="0" xfId="0" applyNumberFormat="1" applyFont="1" applyFill="1" applyAlignment="1">
      <alignment horizontal="right"/>
    </xf>
    <xf numFmtId="0" fontId="8" fillId="4" borderId="12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8" fillId="4" borderId="13" xfId="0" applyFont="1" applyFill="1" applyBorder="1" applyAlignment="1">
      <alignment horizontal="right"/>
    </xf>
    <xf numFmtId="1" fontId="8" fillId="4" borderId="7" xfId="0" applyNumberFormat="1" applyFont="1" applyFill="1" applyBorder="1" applyAlignment="1">
      <alignment horizontal="right"/>
    </xf>
    <xf numFmtId="1" fontId="8" fillId="4" borderId="8" xfId="0" applyNumberFormat="1" applyFont="1" applyFill="1" applyBorder="1" applyAlignment="1">
      <alignment horizontal="right"/>
    </xf>
    <xf numFmtId="1" fontId="8" fillId="4" borderId="9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7" xfId="0" applyFont="1" applyFill="1" applyBorder="1" applyAlignment="1">
      <alignment horizontal="right"/>
    </xf>
    <xf numFmtId="0" fontId="8" fillId="4" borderId="8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1" fontId="0" fillId="4" borderId="8" xfId="0" applyNumberFormat="1" applyFill="1" applyBorder="1" applyAlignment="1">
      <alignment horizontal="right"/>
    </xf>
    <xf numFmtId="0" fontId="7" fillId="4" borderId="0" xfId="0" applyFont="1" applyFill="1" applyAlignment="1">
      <alignment horizontal="right"/>
    </xf>
    <xf numFmtId="1" fontId="7" fillId="4" borderId="10" xfId="0" applyNumberFormat="1" applyFont="1" applyFill="1" applyBorder="1" applyAlignment="1">
      <alignment horizontal="right"/>
    </xf>
    <xf numFmtId="1" fontId="7" fillId="4" borderId="11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 horizontal="right"/>
    </xf>
    <xf numFmtId="164" fontId="9" fillId="2" borderId="5" xfId="0" applyNumberFormat="1" applyFont="1" applyFill="1" applyBorder="1" applyAlignment="1">
      <alignment horizontal="right"/>
    </xf>
    <xf numFmtId="164" fontId="9" fillId="2" borderId="4" xfId="0" applyNumberFormat="1" applyFont="1" applyFill="1" applyBorder="1" applyAlignment="1">
      <alignment horizontal="right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right"/>
    </xf>
    <xf numFmtId="0" fontId="7" fillId="4" borderId="1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7" fillId="4" borderId="11" xfId="0" applyFont="1" applyFill="1" applyBorder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4" borderId="7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1" fontId="0" fillId="4" borderId="9" xfId="0" applyNumberFormat="1" applyFill="1" applyBorder="1" applyAlignment="1">
      <alignment horizontal="right"/>
    </xf>
    <xf numFmtId="2" fontId="0" fillId="4" borderId="0" xfId="0" applyNumberFormat="1" applyFill="1" applyAlignment="1">
      <alignment horizontal="right"/>
    </xf>
    <xf numFmtId="2" fontId="0" fillId="4" borderId="6" xfId="0" applyNumberForma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com">
  <a:themeElements>
    <a:clrScheme name="Ofcom">
      <a:dk1>
        <a:srgbClr val="000000"/>
      </a:dk1>
      <a:lt1>
        <a:srgbClr val="FFFFFF"/>
      </a:lt1>
      <a:dk2>
        <a:srgbClr val="5E243C"/>
      </a:dk2>
      <a:lt2>
        <a:srgbClr val="F7941D"/>
      </a:lt2>
      <a:accent1>
        <a:srgbClr val="C90044"/>
      </a:accent1>
      <a:accent2>
        <a:srgbClr val="642566"/>
      </a:accent2>
      <a:accent3>
        <a:srgbClr val="FFF200"/>
      </a:accent3>
      <a:accent4>
        <a:srgbClr val="A9CF38"/>
      </a:accent4>
      <a:accent5>
        <a:srgbClr val="00ABBD"/>
      </a:accent5>
      <a:accent6>
        <a:srgbClr val="EF0973"/>
      </a:accent6>
      <a:hlink>
        <a:srgbClr val="C90044"/>
      </a:hlink>
      <a:folHlink>
        <a:srgbClr val="A67DA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97" zoomScale="80" zoomScaleNormal="80" workbookViewId="0">
      <selection activeCell="E57" sqref="E57"/>
    </sheetView>
  </sheetViews>
  <sheetFormatPr defaultRowHeight="14.25" x14ac:dyDescent="0.2"/>
  <cols>
    <col min="1" max="1" width="50.125" bestFit="1" customWidth="1"/>
    <col min="8" max="8" width="22.75" bestFit="1" customWidth="1"/>
  </cols>
  <sheetData>
    <row r="1" spans="1:9" ht="23.25" x14ac:dyDescent="0.35">
      <c r="A1" s="131" t="s">
        <v>0</v>
      </c>
      <c r="B1" s="131"/>
      <c r="C1" s="131"/>
      <c r="D1" s="131"/>
      <c r="E1" s="131"/>
      <c r="F1" s="131"/>
      <c r="G1" s="131"/>
    </row>
    <row r="2" spans="1:9" ht="18" x14ac:dyDescent="0.25">
      <c r="A2" s="96" t="s">
        <v>90</v>
      </c>
      <c r="B2" s="96"/>
      <c r="C2" s="96"/>
      <c r="D2" s="96"/>
      <c r="E2" s="96"/>
      <c r="F2" s="96"/>
      <c r="G2" s="96"/>
    </row>
    <row r="3" spans="1:9" ht="15.75" x14ac:dyDescent="0.25">
      <c r="A3" s="2" t="s">
        <v>1</v>
      </c>
      <c r="B3" s="185">
        <v>2015</v>
      </c>
      <c r="C3" s="186"/>
      <c r="D3" s="185">
        <v>2020</v>
      </c>
      <c r="E3" s="234"/>
      <c r="F3" s="185">
        <v>2025</v>
      </c>
      <c r="G3" s="186"/>
    </row>
    <row r="4" spans="1:9" ht="15" x14ac:dyDescent="0.2">
      <c r="A4" s="3" t="s">
        <v>2</v>
      </c>
      <c r="B4" s="243">
        <v>700</v>
      </c>
      <c r="C4" s="244"/>
      <c r="D4" s="226">
        <v>686</v>
      </c>
      <c r="E4" s="245"/>
      <c r="F4" s="217">
        <v>620.08966660479985</v>
      </c>
      <c r="G4" s="218"/>
    </row>
    <row r="5" spans="1:9" ht="15.75" x14ac:dyDescent="0.25">
      <c r="A5" s="3" t="s">
        <v>3</v>
      </c>
      <c r="B5" s="240">
        <v>115</v>
      </c>
      <c r="C5" s="241"/>
      <c r="D5" s="154">
        <v>146.77237968750003</v>
      </c>
      <c r="E5" s="242"/>
      <c r="F5" s="229">
        <v>187.32288207940587</v>
      </c>
      <c r="G5" s="230"/>
    </row>
    <row r="6" spans="1:9" ht="15" x14ac:dyDescent="0.2">
      <c r="A6" s="3" t="s">
        <v>4</v>
      </c>
      <c r="B6" s="214">
        <v>0</v>
      </c>
      <c r="C6" s="216"/>
      <c r="D6" s="214">
        <v>20</v>
      </c>
      <c r="E6" s="215"/>
      <c r="F6" s="214">
        <v>30</v>
      </c>
      <c r="G6" s="216"/>
    </row>
    <row r="7" spans="1:9" ht="15.75" x14ac:dyDescent="0.25">
      <c r="A7" s="4" t="s">
        <v>66</v>
      </c>
      <c r="B7" s="238">
        <f>B4+B5</f>
        <v>815</v>
      </c>
      <c r="C7" s="239"/>
      <c r="D7" s="206">
        <f>D4+D5+D6</f>
        <v>852.77237968750001</v>
      </c>
      <c r="E7" s="208"/>
      <c r="F7" s="206">
        <f>F4+F5+F6</f>
        <v>837.41254868420572</v>
      </c>
      <c r="G7" s="207"/>
    </row>
    <row r="8" spans="1:9" ht="15.75" x14ac:dyDescent="0.25">
      <c r="A8" s="5"/>
      <c r="B8" s="6"/>
      <c r="C8" s="6"/>
      <c r="D8" s="6"/>
      <c r="E8" s="7"/>
      <c r="F8" s="7"/>
      <c r="G8" s="8"/>
    </row>
    <row r="9" spans="1:9" ht="15.75" x14ac:dyDescent="0.25">
      <c r="A9" s="9" t="s">
        <v>9</v>
      </c>
      <c r="B9" s="237">
        <v>2015</v>
      </c>
      <c r="C9" s="237"/>
      <c r="D9" s="185">
        <v>2020</v>
      </c>
      <c r="E9" s="186"/>
      <c r="F9" s="185">
        <v>2025</v>
      </c>
      <c r="G9" s="186"/>
    </row>
    <row r="10" spans="1:9" ht="15" x14ac:dyDescent="0.2">
      <c r="A10" s="3" t="s">
        <v>2</v>
      </c>
      <c r="B10" s="221">
        <v>3</v>
      </c>
      <c r="C10" s="221"/>
      <c r="D10" s="222">
        <v>3</v>
      </c>
      <c r="E10" s="223"/>
      <c r="F10" s="222">
        <v>3</v>
      </c>
      <c r="G10" s="223"/>
    </row>
    <row r="11" spans="1:9" ht="15" x14ac:dyDescent="0.2">
      <c r="A11" s="3" t="s">
        <v>3</v>
      </c>
      <c r="B11" s="235">
        <v>8</v>
      </c>
      <c r="C11" s="235"/>
      <c r="D11" s="211">
        <v>5</v>
      </c>
      <c r="E11" s="212"/>
      <c r="F11" s="211">
        <v>5</v>
      </c>
      <c r="G11" s="212"/>
      <c r="I11" s="87"/>
    </row>
    <row r="12" spans="1:9" ht="15" x14ac:dyDescent="0.2">
      <c r="A12" s="3" t="s">
        <v>4</v>
      </c>
      <c r="B12" s="235">
        <v>0</v>
      </c>
      <c r="C12" s="235"/>
      <c r="D12" s="214">
        <v>20</v>
      </c>
      <c r="E12" s="216"/>
      <c r="F12" s="214">
        <v>20</v>
      </c>
      <c r="G12" s="216"/>
    </row>
    <row r="13" spans="1:9" ht="15" x14ac:dyDescent="0.2">
      <c r="A13" s="5"/>
      <c r="B13" s="10"/>
      <c r="C13" s="10"/>
      <c r="D13" s="10"/>
      <c r="E13" s="10"/>
      <c r="F13" s="10"/>
      <c r="G13" s="11"/>
    </row>
    <row r="14" spans="1:9" ht="15.75" x14ac:dyDescent="0.25">
      <c r="A14" s="9" t="s">
        <v>6</v>
      </c>
      <c r="B14" s="236">
        <v>2015</v>
      </c>
      <c r="C14" s="237"/>
      <c r="D14" s="185">
        <v>2020</v>
      </c>
      <c r="E14" s="186"/>
      <c r="F14" s="185">
        <v>2025</v>
      </c>
      <c r="G14" s="186"/>
    </row>
    <row r="15" spans="1:9" ht="15" x14ac:dyDescent="0.2">
      <c r="A15" s="3" t="s">
        <v>2</v>
      </c>
      <c r="B15" s="219">
        <f>B10*B4</f>
        <v>2100</v>
      </c>
      <c r="C15" s="219"/>
      <c r="D15" s="217">
        <f>D10*D4</f>
        <v>2058</v>
      </c>
      <c r="E15" s="218"/>
      <c r="F15" s="217">
        <f>F10*F4</f>
        <v>1860.2689998143996</v>
      </c>
      <c r="G15" s="218"/>
    </row>
    <row r="16" spans="1:9" ht="15" x14ac:dyDescent="0.2">
      <c r="A16" s="3" t="s">
        <v>3</v>
      </c>
      <c r="B16" s="235">
        <f>B11*B5</f>
        <v>920</v>
      </c>
      <c r="C16" s="235"/>
      <c r="D16" s="152">
        <f>D11*D5</f>
        <v>733.86189843750014</v>
      </c>
      <c r="E16" s="153"/>
      <c r="F16" s="152">
        <f>F11*F5</f>
        <v>936.61441039702936</v>
      </c>
      <c r="G16" s="153"/>
    </row>
    <row r="17" spans="1:9" ht="15" x14ac:dyDescent="0.2">
      <c r="A17" s="3" t="s">
        <v>4</v>
      </c>
      <c r="B17" s="235"/>
      <c r="C17" s="235">
        <f>B12*B6</f>
        <v>0</v>
      </c>
      <c r="D17" s="214">
        <f>D12*D6</f>
        <v>400</v>
      </c>
      <c r="E17" s="216"/>
      <c r="F17" s="214">
        <f>F12*F6</f>
        <v>600</v>
      </c>
      <c r="G17" s="216"/>
    </row>
    <row r="18" spans="1:9" ht="15.75" x14ac:dyDescent="0.25">
      <c r="A18" s="2" t="s">
        <v>98</v>
      </c>
      <c r="B18" s="208">
        <f>B15+B16+C17</f>
        <v>3020</v>
      </c>
      <c r="C18" s="208"/>
      <c r="D18" s="206">
        <f>D15+D16+D17</f>
        <v>3191.8618984375003</v>
      </c>
      <c r="E18" s="207"/>
      <c r="F18" s="206">
        <f>F15+F16+F17</f>
        <v>3396.8834102114288</v>
      </c>
      <c r="G18" s="207"/>
    </row>
    <row r="19" spans="1:9" ht="15.75" x14ac:dyDescent="0.25">
      <c r="A19" s="12" t="s">
        <v>8</v>
      </c>
      <c r="B19" s="231">
        <f>B18/1000</f>
        <v>3.02</v>
      </c>
      <c r="C19" s="232"/>
      <c r="D19" s="232">
        <f>D18/1000</f>
        <v>3.1918618984375002</v>
      </c>
      <c r="E19" s="232"/>
      <c r="F19" s="232">
        <f>F18/1000</f>
        <v>3.3968834102114287</v>
      </c>
      <c r="G19" s="233"/>
    </row>
    <row r="20" spans="1:9" ht="15.75" x14ac:dyDescent="0.25">
      <c r="A20" s="13"/>
      <c r="B20" s="14"/>
      <c r="C20" s="14"/>
      <c r="D20" s="14"/>
      <c r="E20" s="14"/>
      <c r="F20" s="14"/>
      <c r="G20" s="15"/>
    </row>
    <row r="21" spans="1:9" ht="18" x14ac:dyDescent="0.25">
      <c r="A21" s="97" t="s">
        <v>91</v>
      </c>
      <c r="B21" s="97"/>
      <c r="C21" s="97"/>
      <c r="D21" s="97"/>
      <c r="E21" s="97"/>
      <c r="F21" s="97"/>
      <c r="G21" s="97"/>
    </row>
    <row r="22" spans="1:9" ht="15.75" x14ac:dyDescent="0.25">
      <c r="A22" s="2" t="s">
        <v>1</v>
      </c>
      <c r="B22" s="234">
        <v>2015</v>
      </c>
      <c r="C22" s="234"/>
      <c r="D22" s="185">
        <v>2020</v>
      </c>
      <c r="E22" s="186"/>
      <c r="F22" s="185">
        <v>2025</v>
      </c>
      <c r="G22" s="186"/>
    </row>
    <row r="23" spans="1:9" ht="15" x14ac:dyDescent="0.2">
      <c r="A23" s="3" t="s">
        <v>2</v>
      </c>
      <c r="B23" s="225">
        <v>700</v>
      </c>
      <c r="C23" s="225"/>
      <c r="D23" s="226">
        <v>462</v>
      </c>
      <c r="E23" s="227"/>
      <c r="F23" s="217">
        <v>350</v>
      </c>
      <c r="G23" s="218"/>
    </row>
    <row r="24" spans="1:9" ht="15.75" x14ac:dyDescent="0.25">
      <c r="A24" s="3" t="s">
        <v>3</v>
      </c>
      <c r="B24" s="228">
        <v>115</v>
      </c>
      <c r="C24" s="228"/>
      <c r="D24" s="154">
        <v>146.77237968750003</v>
      </c>
      <c r="E24" s="155"/>
      <c r="F24" s="229">
        <v>187.32288207940587</v>
      </c>
      <c r="G24" s="230"/>
    </row>
    <row r="25" spans="1:9" ht="15" x14ac:dyDescent="0.2">
      <c r="A25" s="3" t="s">
        <v>4</v>
      </c>
      <c r="B25" s="215">
        <v>0</v>
      </c>
      <c r="C25" s="215"/>
      <c r="D25" s="214">
        <v>20</v>
      </c>
      <c r="E25" s="216"/>
      <c r="F25" s="214">
        <v>30</v>
      </c>
      <c r="G25" s="216"/>
    </row>
    <row r="26" spans="1:9" ht="15.75" x14ac:dyDescent="0.25">
      <c r="A26" s="16" t="s">
        <v>5</v>
      </c>
      <c r="B26" s="224">
        <f>B23+B24</f>
        <v>815</v>
      </c>
      <c r="C26" s="224"/>
      <c r="D26" s="206">
        <f>D23+D24+D25</f>
        <v>628.77237968750001</v>
      </c>
      <c r="E26" s="207"/>
      <c r="F26" s="206">
        <f>F23+F24+F25</f>
        <v>567.32288207940587</v>
      </c>
      <c r="G26" s="207"/>
    </row>
    <row r="27" spans="1:9" ht="15.75" x14ac:dyDescent="0.25">
      <c r="A27" s="17"/>
      <c r="B27" s="17"/>
      <c r="C27" s="18"/>
      <c r="D27" s="18"/>
      <c r="E27" s="19"/>
      <c r="F27" s="19"/>
      <c r="G27" s="19"/>
    </row>
    <row r="28" spans="1:9" ht="15.75" x14ac:dyDescent="0.25">
      <c r="A28" s="2" t="s">
        <v>9</v>
      </c>
      <c r="B28" s="187">
        <v>2015</v>
      </c>
      <c r="C28" s="185"/>
      <c r="D28" s="185">
        <v>2020</v>
      </c>
      <c r="E28" s="186"/>
      <c r="F28" s="185">
        <v>2025</v>
      </c>
      <c r="G28" s="186"/>
    </row>
    <row r="29" spans="1:9" ht="15" x14ac:dyDescent="0.2">
      <c r="A29" s="20" t="s">
        <v>2</v>
      </c>
      <c r="B29" s="221">
        <v>3</v>
      </c>
      <c r="C29" s="221"/>
      <c r="D29" s="222">
        <f>B29</f>
        <v>3</v>
      </c>
      <c r="E29" s="223"/>
      <c r="F29" s="222">
        <f>D29</f>
        <v>3</v>
      </c>
      <c r="G29" s="223"/>
      <c r="I29" s="87"/>
    </row>
    <row r="30" spans="1:9" ht="15" x14ac:dyDescent="0.2">
      <c r="A30" s="3" t="s">
        <v>3</v>
      </c>
      <c r="B30" s="220">
        <v>8</v>
      </c>
      <c r="C30" s="220"/>
      <c r="D30" s="211">
        <v>5</v>
      </c>
      <c r="E30" s="212"/>
      <c r="F30" s="211">
        <v>5</v>
      </c>
      <c r="G30" s="212"/>
      <c r="I30" s="87"/>
    </row>
    <row r="31" spans="1:9" ht="15" x14ac:dyDescent="0.2">
      <c r="A31" s="21" t="s">
        <v>4</v>
      </c>
      <c r="B31" s="215">
        <v>0</v>
      </c>
      <c r="C31" s="215"/>
      <c r="D31" s="214">
        <v>20</v>
      </c>
      <c r="E31" s="216"/>
      <c r="F31" s="214">
        <v>20</v>
      </c>
      <c r="G31" s="216"/>
    </row>
    <row r="32" spans="1:9" ht="15" x14ac:dyDescent="0.2">
      <c r="A32" s="17"/>
      <c r="B32" s="17"/>
      <c r="C32" s="22"/>
      <c r="D32" s="22"/>
      <c r="E32" s="17"/>
      <c r="F32" s="17"/>
      <c r="G32" s="23"/>
    </row>
    <row r="33" spans="1:9" ht="15.75" x14ac:dyDescent="0.25">
      <c r="A33" s="2" t="s">
        <v>10</v>
      </c>
      <c r="B33" s="187">
        <v>2015</v>
      </c>
      <c r="C33" s="187"/>
      <c r="D33" s="185">
        <v>2020</v>
      </c>
      <c r="E33" s="186"/>
      <c r="F33" s="185">
        <v>2025</v>
      </c>
      <c r="G33" s="186"/>
    </row>
    <row r="34" spans="1:9" ht="15" x14ac:dyDescent="0.2">
      <c r="A34" s="3" t="s">
        <v>2</v>
      </c>
      <c r="B34" s="217">
        <f>B29*B23</f>
        <v>2100</v>
      </c>
      <c r="C34" s="218"/>
      <c r="D34" s="217">
        <f>D29*D23</f>
        <v>1386</v>
      </c>
      <c r="E34" s="219"/>
      <c r="F34" s="217">
        <f>F29*F23</f>
        <v>1050</v>
      </c>
      <c r="G34" s="218"/>
    </row>
    <row r="35" spans="1:9" ht="15" x14ac:dyDescent="0.2">
      <c r="A35" s="3" t="s">
        <v>3</v>
      </c>
      <c r="B35" s="211">
        <f>B30*B24</f>
        <v>920</v>
      </c>
      <c r="C35" s="212"/>
      <c r="D35" s="152">
        <f>D30*D24</f>
        <v>733.86189843750014</v>
      </c>
      <c r="E35" s="213"/>
      <c r="F35" s="152">
        <f>F30*F24</f>
        <v>936.61441039702936</v>
      </c>
      <c r="G35" s="153"/>
    </row>
    <row r="36" spans="1:9" ht="15" x14ac:dyDescent="0.2">
      <c r="A36" s="3" t="s">
        <v>4</v>
      </c>
      <c r="B36" s="211"/>
      <c r="C36" s="212">
        <f>B31*B25</f>
        <v>0</v>
      </c>
      <c r="D36" s="214">
        <f>D31*D25</f>
        <v>400</v>
      </c>
      <c r="E36" s="215"/>
      <c r="F36" s="214">
        <f>F31*F25</f>
        <v>600</v>
      </c>
      <c r="G36" s="216"/>
    </row>
    <row r="37" spans="1:9" ht="15.75" x14ac:dyDescent="0.25">
      <c r="A37" s="2" t="s">
        <v>7</v>
      </c>
      <c r="B37" s="206">
        <f>B34+B35+C36</f>
        <v>3020</v>
      </c>
      <c r="C37" s="207"/>
      <c r="D37" s="206">
        <f>D34+D35+D36</f>
        <v>2519.8618984375003</v>
      </c>
      <c r="E37" s="208"/>
      <c r="F37" s="206">
        <f>F34+F35+F36</f>
        <v>2586.6144103970291</v>
      </c>
      <c r="G37" s="207"/>
    </row>
    <row r="38" spans="1:9" ht="15.75" x14ac:dyDescent="0.25">
      <c r="A38" s="12" t="s">
        <v>11</v>
      </c>
      <c r="B38" s="209">
        <f>B37/1000</f>
        <v>3.02</v>
      </c>
      <c r="C38" s="210"/>
      <c r="D38" s="210">
        <f>D37/1000</f>
        <v>2.5198618984375001</v>
      </c>
      <c r="E38" s="210"/>
      <c r="F38" s="24"/>
      <c r="G38" s="25">
        <f>F37/1000</f>
        <v>2.5866144103970292</v>
      </c>
    </row>
    <row r="39" spans="1:9" ht="20.25" x14ac:dyDescent="0.3">
      <c r="A39" s="1" t="s">
        <v>12</v>
      </c>
      <c r="B39" s="26"/>
      <c r="C39" s="27"/>
      <c r="D39" s="28"/>
      <c r="E39" s="28"/>
      <c r="F39" s="28"/>
      <c r="G39" s="28"/>
    </row>
    <row r="40" spans="1:9" ht="15.75" x14ac:dyDescent="0.2">
      <c r="A40" s="29" t="s">
        <v>13</v>
      </c>
      <c r="B40" s="143">
        <v>2015</v>
      </c>
      <c r="C40" s="143"/>
      <c r="D40" s="143">
        <v>2020</v>
      </c>
      <c r="E40" s="143"/>
      <c r="F40" s="143">
        <v>2025</v>
      </c>
      <c r="G40" s="143"/>
    </row>
    <row r="41" spans="1:9" ht="15.75" x14ac:dyDescent="0.2">
      <c r="A41" s="30"/>
      <c r="B41" s="143" t="s">
        <v>14</v>
      </c>
      <c r="C41" s="143"/>
      <c r="D41" s="143" t="s">
        <v>15</v>
      </c>
      <c r="E41" s="143"/>
      <c r="F41" s="143" t="s">
        <v>16</v>
      </c>
      <c r="G41" s="143"/>
    </row>
    <row r="42" spans="1:9" ht="28.5" x14ac:dyDescent="0.2">
      <c r="A42" s="3"/>
      <c r="B42" s="31" t="s">
        <v>17</v>
      </c>
      <c r="C42" s="31" t="s">
        <v>18</v>
      </c>
      <c r="D42" s="31" t="s">
        <v>17</v>
      </c>
      <c r="E42" s="31" t="s">
        <v>18</v>
      </c>
      <c r="F42" s="31" t="s">
        <v>17</v>
      </c>
      <c r="G42" s="31" t="s">
        <v>18</v>
      </c>
    </row>
    <row r="43" spans="1:9" ht="15" x14ac:dyDescent="0.2">
      <c r="A43" s="3" t="s">
        <v>19</v>
      </c>
      <c r="B43" s="20">
        <v>104</v>
      </c>
      <c r="C43" s="32">
        <v>12</v>
      </c>
      <c r="D43" s="20">
        <v>104</v>
      </c>
      <c r="E43" s="32">
        <v>12</v>
      </c>
      <c r="F43" s="20">
        <v>104</v>
      </c>
      <c r="G43" s="33">
        <v>12</v>
      </c>
    </row>
    <row r="44" spans="1:9" ht="15" x14ac:dyDescent="0.2">
      <c r="A44" s="3" t="s">
        <v>20</v>
      </c>
      <c r="B44" s="3">
        <v>27</v>
      </c>
      <c r="C44" s="32">
        <v>36</v>
      </c>
      <c r="D44" s="3">
        <v>27</v>
      </c>
      <c r="E44" s="32">
        <v>36</v>
      </c>
      <c r="F44" s="3">
        <v>27</v>
      </c>
      <c r="G44" s="34">
        <v>36</v>
      </c>
    </row>
    <row r="45" spans="1:9" x14ac:dyDescent="0.2">
      <c r="A45" s="3" t="s">
        <v>21</v>
      </c>
      <c r="B45" s="35">
        <v>1.2</v>
      </c>
      <c r="C45" s="36">
        <v>1.2</v>
      </c>
      <c r="D45" s="35">
        <v>1.1000000000000001</v>
      </c>
      <c r="E45" s="37">
        <v>1.1000000000000001</v>
      </c>
      <c r="F45" s="3">
        <v>1.05</v>
      </c>
      <c r="G45" s="3">
        <v>1.05</v>
      </c>
      <c r="I45" s="87"/>
    </row>
    <row r="46" spans="1:9" x14ac:dyDescent="0.2">
      <c r="A46" s="3" t="s">
        <v>22</v>
      </c>
      <c r="B46" s="92">
        <f>B44/B45</f>
        <v>22.5</v>
      </c>
      <c r="C46" s="93">
        <f>C44/C45</f>
        <v>30</v>
      </c>
      <c r="D46" s="92">
        <f>27/D45</f>
        <v>24.545454545454543</v>
      </c>
      <c r="E46" s="43">
        <f>36/E45</f>
        <v>32.727272727272727</v>
      </c>
      <c r="F46" s="41">
        <f>F44/F45</f>
        <v>25.714285714285712</v>
      </c>
      <c r="G46" s="41">
        <f>G44/G45</f>
        <v>34.285714285714285</v>
      </c>
    </row>
    <row r="47" spans="1:9" x14ac:dyDescent="0.2">
      <c r="A47" s="3" t="s">
        <v>23</v>
      </c>
      <c r="B47" s="38" t="s">
        <v>24</v>
      </c>
      <c r="C47" s="39" t="s">
        <v>24</v>
      </c>
      <c r="D47" s="38" t="s">
        <v>24</v>
      </c>
      <c r="E47" s="40" t="s">
        <v>24</v>
      </c>
      <c r="F47" s="38" t="s">
        <v>24</v>
      </c>
      <c r="G47" s="38" t="s">
        <v>24</v>
      </c>
    </row>
    <row r="48" spans="1:9" x14ac:dyDescent="0.2">
      <c r="A48" s="3" t="s">
        <v>25</v>
      </c>
      <c r="B48" s="35" t="s">
        <v>26</v>
      </c>
      <c r="C48" s="36" t="s">
        <v>26</v>
      </c>
      <c r="D48" s="35" t="s">
        <v>26</v>
      </c>
      <c r="E48" s="36" t="s">
        <v>26</v>
      </c>
      <c r="F48" s="35" t="s">
        <v>26</v>
      </c>
      <c r="G48" s="35" t="s">
        <v>26</v>
      </c>
    </row>
    <row r="49" spans="1:9" x14ac:dyDescent="0.2">
      <c r="A49" s="3" t="s">
        <v>27</v>
      </c>
      <c r="B49" s="35">
        <v>0.5</v>
      </c>
      <c r="C49" s="36">
        <v>0.5</v>
      </c>
      <c r="D49" s="247">
        <v>0.33333333333333298</v>
      </c>
      <c r="E49" s="246">
        <v>0.33333333333333298</v>
      </c>
      <c r="F49" s="3">
        <v>0.25</v>
      </c>
      <c r="G49" s="3">
        <v>0.25</v>
      </c>
    </row>
    <row r="50" spans="1:9" x14ac:dyDescent="0.2">
      <c r="A50" s="3" t="s">
        <v>97</v>
      </c>
      <c r="B50" s="41">
        <f>B46*5/6*188/204/B49</f>
        <v>34.558823529411768</v>
      </c>
      <c r="C50" s="42">
        <f>C46*5/6*188/204/C49</f>
        <v>46.078431372549019</v>
      </c>
      <c r="D50" s="92">
        <f>(D46*5/6*188/204)/D49</f>
        <v>56.550802139037486</v>
      </c>
      <c r="E50" s="92">
        <f>(E46*5/6*188/204)/E49</f>
        <v>75.401069518716653</v>
      </c>
      <c r="F50" s="41">
        <f>(F46*5/6*188/204)/F49</f>
        <v>78.991596638655466</v>
      </c>
      <c r="G50" s="41">
        <f>(G46*5/6*188/204)/G49</f>
        <v>105.3221288515406</v>
      </c>
    </row>
    <row r="51" spans="1:9" x14ac:dyDescent="0.2">
      <c r="A51" s="3" t="s">
        <v>98</v>
      </c>
      <c r="B51" s="41">
        <f t="shared" ref="B51:G51" si="0">B50*B43</f>
        <v>3594.1176470588239</v>
      </c>
      <c r="C51" s="42">
        <f t="shared" si="0"/>
        <v>552.94117647058829</v>
      </c>
      <c r="D51" s="92">
        <f t="shared" si="0"/>
        <v>5881.2834224598982</v>
      </c>
      <c r="E51" s="42">
        <f t="shared" si="0"/>
        <v>904.81283422459978</v>
      </c>
      <c r="F51" s="41">
        <f t="shared" si="0"/>
        <v>8215.1260504201691</v>
      </c>
      <c r="G51" s="41">
        <f t="shared" si="0"/>
        <v>1263.8655462184872</v>
      </c>
    </row>
    <row r="52" spans="1:9" ht="15.75" x14ac:dyDescent="0.25">
      <c r="A52" s="44" t="s">
        <v>28</v>
      </c>
      <c r="B52" s="45">
        <f t="shared" ref="B52:G52" si="1">B51/1000</f>
        <v>3.5941176470588241</v>
      </c>
      <c r="C52" s="46">
        <f t="shared" si="1"/>
        <v>0.55294117647058827</v>
      </c>
      <c r="D52" s="45">
        <f t="shared" si="1"/>
        <v>5.881283422459898</v>
      </c>
      <c r="E52" s="46">
        <f t="shared" si="1"/>
        <v>0.90481283422459979</v>
      </c>
      <c r="F52" s="45">
        <f t="shared" si="1"/>
        <v>8.2151260504201691</v>
      </c>
      <c r="G52" s="45">
        <f t="shared" si="1"/>
        <v>1.2638655462184871</v>
      </c>
    </row>
    <row r="53" spans="1:9" ht="15.75" x14ac:dyDescent="0.25">
      <c r="A53" s="47" t="s">
        <v>92</v>
      </c>
      <c r="B53" s="205">
        <f>C52+B52</f>
        <v>4.1470588235294121</v>
      </c>
      <c r="C53" s="205"/>
      <c r="D53" s="205">
        <f>E52+D52</f>
        <v>6.7860962566844982</v>
      </c>
      <c r="E53" s="205"/>
      <c r="F53" s="205">
        <f>G52+F52</f>
        <v>9.4789915966386555</v>
      </c>
      <c r="G53" s="205"/>
      <c r="I53" s="87"/>
    </row>
    <row r="55" spans="1:9" ht="23.25" x14ac:dyDescent="0.35">
      <c r="A55" s="131" t="s">
        <v>29</v>
      </c>
      <c r="B55" s="131"/>
      <c r="C55" s="131"/>
      <c r="D55" s="131"/>
      <c r="E55" s="131"/>
      <c r="F55" s="131"/>
      <c r="G55" s="131"/>
    </row>
    <row r="56" spans="1:9" ht="20.25" x14ac:dyDescent="0.3">
      <c r="A56" s="1" t="s">
        <v>30</v>
      </c>
      <c r="B56" s="26"/>
      <c r="C56" s="27"/>
      <c r="D56" s="28"/>
      <c r="E56" s="28"/>
      <c r="F56" s="28"/>
      <c r="G56" s="28"/>
    </row>
    <row r="57" spans="1:9" ht="18" x14ac:dyDescent="0.25">
      <c r="A57" s="48" t="s">
        <v>31</v>
      </c>
      <c r="B57" s="48"/>
      <c r="C57" s="48"/>
      <c r="D57" s="48"/>
      <c r="E57" s="48"/>
      <c r="F57" s="48"/>
      <c r="G57" s="48"/>
      <c r="I57" s="88"/>
    </row>
    <row r="58" spans="1:9" ht="15.75" x14ac:dyDescent="0.25">
      <c r="A58" s="49"/>
      <c r="B58" s="185">
        <v>2015</v>
      </c>
      <c r="C58" s="186"/>
      <c r="D58" s="186">
        <v>2020</v>
      </c>
      <c r="E58" s="187"/>
      <c r="F58" s="187">
        <v>2025</v>
      </c>
      <c r="G58" s="187"/>
    </row>
    <row r="59" spans="1:9" ht="15.75" x14ac:dyDescent="0.25">
      <c r="A59" s="50" t="s">
        <v>32</v>
      </c>
      <c r="B59" s="51"/>
      <c r="C59" s="52"/>
      <c r="D59" s="202">
        <v>28678709</v>
      </c>
      <c r="E59" s="202"/>
      <c r="F59" s="203">
        <v>28678709</v>
      </c>
      <c r="G59" s="204"/>
    </row>
    <row r="60" spans="1:9" ht="15.75" x14ac:dyDescent="0.25">
      <c r="A60" s="50" t="s">
        <v>33</v>
      </c>
      <c r="B60" s="51"/>
      <c r="C60" s="52"/>
      <c r="D60" s="196">
        <v>7.0000000000000001E-3</v>
      </c>
      <c r="E60" s="196"/>
      <c r="F60" s="197">
        <v>0.01</v>
      </c>
      <c r="G60" s="198"/>
    </row>
    <row r="61" spans="1:9" ht="15" x14ac:dyDescent="0.2">
      <c r="A61" s="50" t="s">
        <v>34</v>
      </c>
      <c r="B61" s="188"/>
      <c r="C61" s="189"/>
      <c r="D61" s="190">
        <f>D60*D59</f>
        <v>200750.96300000002</v>
      </c>
      <c r="E61" s="190"/>
      <c r="F61" s="199">
        <f>F60*F59</f>
        <v>286787.09000000003</v>
      </c>
      <c r="G61" s="200"/>
    </row>
    <row r="62" spans="1:9" ht="15" x14ac:dyDescent="0.2">
      <c r="A62" s="53" t="s">
        <v>35</v>
      </c>
      <c r="B62" s="54"/>
      <c r="C62" s="55"/>
      <c r="D62" s="201">
        <v>10</v>
      </c>
      <c r="E62" s="201"/>
      <c r="F62" s="182">
        <v>20</v>
      </c>
      <c r="G62" s="183"/>
    </row>
    <row r="63" spans="1:9" ht="15" x14ac:dyDescent="0.2">
      <c r="A63" s="3" t="s">
        <v>36</v>
      </c>
      <c r="B63" s="188"/>
      <c r="C63" s="189"/>
      <c r="D63" s="190">
        <f>D62*D61</f>
        <v>2007509.6300000001</v>
      </c>
      <c r="E63" s="190"/>
      <c r="F63" s="191">
        <f>F62*F61</f>
        <v>5735741.8000000007</v>
      </c>
      <c r="G63" s="192"/>
    </row>
    <row r="64" spans="1:9" ht="15.75" x14ac:dyDescent="0.25">
      <c r="A64" s="2" t="s">
        <v>37</v>
      </c>
      <c r="B64" s="56"/>
      <c r="C64" s="57"/>
      <c r="D64" s="193">
        <f>D63/1000</f>
        <v>2007.50963</v>
      </c>
      <c r="E64" s="194"/>
      <c r="F64" s="194">
        <f>F63/1000</f>
        <v>5735.7418000000007</v>
      </c>
      <c r="G64" s="194"/>
    </row>
    <row r="65" spans="1:9" ht="15" x14ac:dyDescent="0.25">
      <c r="A65" s="58" t="s">
        <v>38</v>
      </c>
      <c r="B65" s="162"/>
      <c r="C65" s="163"/>
      <c r="D65" s="195">
        <v>20</v>
      </c>
      <c r="E65" s="195"/>
      <c r="F65" s="195">
        <v>20</v>
      </c>
      <c r="G65" s="195"/>
    </row>
    <row r="66" spans="1:9" ht="15" x14ac:dyDescent="0.2">
      <c r="A66" s="29" t="s">
        <v>39</v>
      </c>
      <c r="B66" s="170"/>
      <c r="C66" s="170"/>
      <c r="D66" s="184">
        <f>D64/D65</f>
        <v>100.37548150000001</v>
      </c>
      <c r="E66" s="184"/>
      <c r="F66" s="184">
        <f>F64/F65</f>
        <v>286.78709000000003</v>
      </c>
      <c r="G66" s="184"/>
      <c r="I66" s="89"/>
    </row>
    <row r="67" spans="1:9" ht="18" x14ac:dyDescent="0.25">
      <c r="A67" s="48" t="s">
        <v>40</v>
      </c>
      <c r="B67" s="48"/>
      <c r="C67" s="48"/>
      <c r="D67" s="48"/>
      <c r="E67" s="48"/>
      <c r="F67" s="48"/>
      <c r="G67" s="48"/>
    </row>
    <row r="68" spans="1:9" ht="15.75" x14ac:dyDescent="0.25">
      <c r="A68" s="49"/>
      <c r="B68" s="185">
        <v>2015</v>
      </c>
      <c r="C68" s="186"/>
      <c r="D68" s="186">
        <v>2020</v>
      </c>
      <c r="E68" s="187"/>
      <c r="F68" s="187">
        <v>2025</v>
      </c>
      <c r="G68" s="187"/>
    </row>
    <row r="69" spans="1:9" ht="15.75" x14ac:dyDescent="0.2">
      <c r="A69" s="59" t="s">
        <v>41</v>
      </c>
      <c r="B69" s="60"/>
      <c r="C69" s="61"/>
      <c r="D69" s="180">
        <v>150</v>
      </c>
      <c r="E69" s="181"/>
      <c r="F69" s="180">
        <v>200</v>
      </c>
      <c r="G69" s="181"/>
      <c r="I69" s="90"/>
    </row>
    <row r="70" spans="1:9" ht="15.75" x14ac:dyDescent="0.2">
      <c r="A70" s="53" t="s">
        <v>42</v>
      </c>
      <c r="B70" s="62"/>
      <c r="C70" s="63"/>
      <c r="D70" s="174">
        <v>250</v>
      </c>
      <c r="E70" s="175"/>
      <c r="F70" s="174">
        <v>250</v>
      </c>
      <c r="G70" s="175"/>
      <c r="I70" s="90"/>
    </row>
    <row r="71" spans="1:9" ht="15" x14ac:dyDescent="0.2">
      <c r="A71" s="53" t="s">
        <v>43</v>
      </c>
      <c r="B71" s="176"/>
      <c r="C71" s="177"/>
      <c r="D71" s="182">
        <v>5</v>
      </c>
      <c r="E71" s="183"/>
      <c r="F71" s="182">
        <v>10</v>
      </c>
      <c r="G71" s="183"/>
      <c r="I71" s="90"/>
    </row>
    <row r="72" spans="1:9" ht="15" x14ac:dyDescent="0.2">
      <c r="A72" s="64" t="s">
        <v>44</v>
      </c>
      <c r="B72" s="54"/>
      <c r="C72" s="55"/>
      <c r="D72" s="174">
        <f>D70*D69</f>
        <v>37500</v>
      </c>
      <c r="E72" s="175"/>
      <c r="F72" s="174">
        <f>F70*F69</f>
        <v>50000</v>
      </c>
      <c r="G72" s="175"/>
      <c r="I72" s="90"/>
    </row>
    <row r="73" spans="1:9" ht="15" x14ac:dyDescent="0.2">
      <c r="A73" s="64" t="s">
        <v>45</v>
      </c>
      <c r="B73" s="176"/>
      <c r="C73" s="177"/>
      <c r="D73" s="178">
        <v>0.8</v>
      </c>
      <c r="E73" s="179"/>
      <c r="F73" s="178">
        <v>0.9</v>
      </c>
      <c r="G73" s="179"/>
      <c r="I73" s="90"/>
    </row>
    <row r="74" spans="1:9" ht="15.75" x14ac:dyDescent="0.2">
      <c r="A74" s="64" t="s">
        <v>46</v>
      </c>
      <c r="B74" s="65"/>
      <c r="C74" s="66"/>
      <c r="D74" s="174">
        <f>D73*D72</f>
        <v>30000</v>
      </c>
      <c r="E74" s="175"/>
      <c r="F74" s="174">
        <f>F73*F72</f>
        <v>45000</v>
      </c>
      <c r="G74" s="175"/>
      <c r="I74" s="90"/>
    </row>
    <row r="75" spans="1:9" ht="15" x14ac:dyDescent="0.2">
      <c r="A75" s="64" t="s">
        <v>93</v>
      </c>
      <c r="B75" s="172"/>
      <c r="C75" s="173"/>
      <c r="D75" s="174">
        <f>D74*D71</f>
        <v>150000</v>
      </c>
      <c r="E75" s="175"/>
      <c r="F75" s="174">
        <f>F74*F71</f>
        <v>450000</v>
      </c>
      <c r="G75" s="175"/>
      <c r="I75" s="90"/>
    </row>
    <row r="76" spans="1:9" ht="15" x14ac:dyDescent="0.2">
      <c r="A76" s="64" t="s">
        <v>47</v>
      </c>
      <c r="B76" s="67"/>
      <c r="C76" s="68"/>
      <c r="D76" s="174">
        <v>5</v>
      </c>
      <c r="E76" s="175"/>
      <c r="F76" s="174">
        <v>5</v>
      </c>
      <c r="G76" s="175"/>
      <c r="I76" s="90"/>
    </row>
    <row r="77" spans="1:9" ht="15" x14ac:dyDescent="0.2">
      <c r="A77" s="64" t="s">
        <v>48</v>
      </c>
      <c r="B77" s="67"/>
      <c r="C77" s="68"/>
      <c r="D77" s="174">
        <f>D75/D76</f>
        <v>30000</v>
      </c>
      <c r="E77" s="175"/>
      <c r="F77" s="174">
        <f>F75/F76</f>
        <v>90000</v>
      </c>
      <c r="G77" s="175"/>
      <c r="I77" s="90"/>
    </row>
    <row r="78" spans="1:9" ht="15" x14ac:dyDescent="0.2">
      <c r="A78" s="64" t="s">
        <v>94</v>
      </c>
      <c r="B78" s="172"/>
      <c r="C78" s="173"/>
      <c r="D78" s="174">
        <f>D77+D75</f>
        <v>180000</v>
      </c>
      <c r="E78" s="175"/>
      <c r="F78" s="174">
        <f>F77+F75</f>
        <v>540000</v>
      </c>
      <c r="G78" s="175"/>
      <c r="I78" s="90"/>
    </row>
    <row r="79" spans="1:9" ht="15" x14ac:dyDescent="0.2">
      <c r="A79" s="64" t="s">
        <v>95</v>
      </c>
      <c r="B79" s="166"/>
      <c r="C79" s="167"/>
      <c r="D79" s="174">
        <f>D78/1000</f>
        <v>180</v>
      </c>
      <c r="E79" s="175"/>
      <c r="F79" s="174">
        <f>F78/1000</f>
        <v>540</v>
      </c>
      <c r="G79" s="175"/>
      <c r="I79" s="90"/>
    </row>
    <row r="80" spans="1:9" ht="15" x14ac:dyDescent="0.2">
      <c r="A80" s="69" t="s">
        <v>49</v>
      </c>
      <c r="B80" s="166"/>
      <c r="C80" s="167"/>
      <c r="D80" s="168">
        <v>20</v>
      </c>
      <c r="E80" s="169"/>
      <c r="F80" s="168">
        <v>20</v>
      </c>
      <c r="G80" s="169"/>
      <c r="I80" s="90"/>
    </row>
    <row r="81" spans="1:9" ht="30.75" customHeight="1" x14ac:dyDescent="0.2">
      <c r="A81" s="29" t="s">
        <v>96</v>
      </c>
      <c r="B81" s="170"/>
      <c r="C81" s="170"/>
      <c r="D81" s="171">
        <f>D79/D80</f>
        <v>9</v>
      </c>
      <c r="E81" s="171"/>
      <c r="F81" s="171">
        <f>F79/F80</f>
        <v>27</v>
      </c>
      <c r="G81" s="171"/>
      <c r="I81" s="90"/>
    </row>
    <row r="82" spans="1:9" ht="15" x14ac:dyDescent="0.2">
      <c r="A82" s="70"/>
      <c r="B82" s="17"/>
      <c r="C82" s="17"/>
      <c r="D82" s="161"/>
      <c r="E82" s="161"/>
      <c r="F82" s="161"/>
      <c r="G82" s="161"/>
      <c r="I82" s="70"/>
    </row>
    <row r="83" spans="1:9" ht="26.25" customHeight="1" x14ac:dyDescent="0.25">
      <c r="A83" s="29" t="s">
        <v>50</v>
      </c>
      <c r="B83" s="162"/>
      <c r="C83" s="163"/>
      <c r="D83" s="164">
        <f>D81+D66</f>
        <v>109.37548150000001</v>
      </c>
      <c r="E83" s="164"/>
      <c r="F83" s="164">
        <f>F81+F66</f>
        <v>313.78709000000003</v>
      </c>
      <c r="G83" s="164"/>
      <c r="I83" s="91"/>
    </row>
    <row r="84" spans="1:9" ht="15" x14ac:dyDescent="0.2">
      <c r="A84" s="70"/>
      <c r="B84" s="17"/>
      <c r="C84" s="17"/>
      <c r="D84" s="71"/>
      <c r="E84" s="71"/>
      <c r="F84" s="165"/>
      <c r="G84" s="165"/>
    </row>
    <row r="85" spans="1:9" ht="20.25" x14ac:dyDescent="0.3">
      <c r="A85" s="1" t="s">
        <v>12</v>
      </c>
      <c r="B85" s="26"/>
      <c r="C85" s="27"/>
      <c r="D85" s="28"/>
      <c r="E85" s="28"/>
      <c r="F85" s="28"/>
      <c r="G85" s="28"/>
    </row>
    <row r="86" spans="1:9" ht="15.75" x14ac:dyDescent="0.2">
      <c r="A86" s="29"/>
      <c r="B86" s="143">
        <v>2015</v>
      </c>
      <c r="C86" s="143"/>
      <c r="D86" s="143">
        <v>2020</v>
      </c>
      <c r="E86" s="143"/>
      <c r="F86" s="143">
        <v>2025</v>
      </c>
      <c r="G86" s="143"/>
    </row>
    <row r="87" spans="1:9" ht="15.75" x14ac:dyDescent="0.2">
      <c r="A87" s="30"/>
      <c r="B87" s="143"/>
      <c r="C87" s="143"/>
      <c r="D87" s="143" t="s">
        <v>16</v>
      </c>
      <c r="E87" s="143"/>
      <c r="F87" s="143" t="s">
        <v>51</v>
      </c>
      <c r="G87" s="143"/>
    </row>
    <row r="88" spans="1:9" x14ac:dyDescent="0.2">
      <c r="A88" s="20" t="s">
        <v>21</v>
      </c>
      <c r="B88" s="135"/>
      <c r="C88" s="135"/>
      <c r="D88" s="160">
        <v>1.1000000000000001</v>
      </c>
      <c r="E88" s="141"/>
      <c r="F88" s="160">
        <v>1.05</v>
      </c>
      <c r="G88" s="141"/>
      <c r="I88" s="87"/>
    </row>
    <row r="89" spans="1:9" x14ac:dyDescent="0.2">
      <c r="A89" s="3" t="s">
        <v>20</v>
      </c>
      <c r="B89" s="135"/>
      <c r="C89" s="135"/>
      <c r="D89" s="136">
        <v>2000</v>
      </c>
      <c r="E89" s="137"/>
      <c r="F89" s="136">
        <v>2000</v>
      </c>
      <c r="G89" s="137"/>
    </row>
    <row r="90" spans="1:9" x14ac:dyDescent="0.2">
      <c r="A90" s="3" t="s">
        <v>22</v>
      </c>
      <c r="B90" s="135"/>
      <c r="C90" s="135"/>
      <c r="D90" s="158">
        <f>D89/D88</f>
        <v>1818.181818181818</v>
      </c>
      <c r="E90" s="159"/>
      <c r="F90" s="154">
        <f>F89/F88</f>
        <v>1904.7619047619046</v>
      </c>
      <c r="G90" s="155"/>
    </row>
    <row r="91" spans="1:9" x14ac:dyDescent="0.2">
      <c r="A91" s="3" t="s">
        <v>23</v>
      </c>
      <c r="B91" s="135"/>
      <c r="C91" s="135"/>
      <c r="D91" s="138" t="s">
        <v>24</v>
      </c>
      <c r="E91" s="139"/>
      <c r="F91" s="138" t="s">
        <v>24</v>
      </c>
      <c r="G91" s="139"/>
    </row>
    <row r="92" spans="1:9" x14ac:dyDescent="0.2">
      <c r="A92" s="3" t="s">
        <v>25</v>
      </c>
      <c r="B92" s="132"/>
      <c r="C92" s="132"/>
      <c r="D92" s="136" t="s">
        <v>26</v>
      </c>
      <c r="E92" s="137"/>
      <c r="F92" s="136" t="s">
        <v>26</v>
      </c>
      <c r="G92" s="137"/>
    </row>
    <row r="93" spans="1:9" x14ac:dyDescent="0.2">
      <c r="A93" s="3" t="s">
        <v>52</v>
      </c>
      <c r="B93" s="135"/>
      <c r="C93" s="135"/>
      <c r="D93" s="136">
        <v>0.25</v>
      </c>
      <c r="E93" s="137"/>
      <c r="F93" s="136">
        <v>0.2</v>
      </c>
      <c r="G93" s="137"/>
    </row>
    <row r="94" spans="1:9" x14ac:dyDescent="0.2">
      <c r="A94" s="3" t="s">
        <v>87</v>
      </c>
      <c r="B94" s="135"/>
      <c r="C94" s="135"/>
      <c r="D94" s="154">
        <f>(D90*5/6*188/204)/D93</f>
        <v>5585.2644087938197</v>
      </c>
      <c r="E94" s="155"/>
      <c r="F94" s="154">
        <f>(F90*5/6*188/204)/F93</f>
        <v>7314.0367258014312</v>
      </c>
      <c r="G94" s="155"/>
    </row>
    <row r="95" spans="1:9" x14ac:dyDescent="0.2">
      <c r="A95" s="3" t="s">
        <v>53</v>
      </c>
      <c r="B95" s="148"/>
      <c r="C95" s="148"/>
      <c r="D95" s="156">
        <f>D94/1000</f>
        <v>5.5852644087938197</v>
      </c>
      <c r="E95" s="157"/>
      <c r="F95" s="156">
        <f>F94/1000</f>
        <v>7.3140367258014312</v>
      </c>
      <c r="G95" s="157"/>
    </row>
    <row r="96" spans="1:9" ht="15.75" x14ac:dyDescent="0.25">
      <c r="A96" s="72" t="s">
        <v>54</v>
      </c>
      <c r="B96" s="148"/>
      <c r="C96" s="148"/>
      <c r="D96" s="149">
        <f>D95*2</f>
        <v>11.170528817587639</v>
      </c>
      <c r="E96" s="150"/>
      <c r="F96" s="149">
        <f>F95*2</f>
        <v>14.628073451602862</v>
      </c>
      <c r="G96" s="150"/>
    </row>
    <row r="97" spans="1:7" ht="15.75" x14ac:dyDescent="0.25">
      <c r="A97" s="34" t="s">
        <v>55</v>
      </c>
      <c r="B97" s="151"/>
      <c r="C97" s="151"/>
      <c r="D97" s="152">
        <v>10</v>
      </c>
      <c r="E97" s="153"/>
      <c r="F97" s="152">
        <v>22</v>
      </c>
      <c r="G97" s="153"/>
    </row>
    <row r="98" spans="1:7" ht="15.75" x14ac:dyDescent="0.25">
      <c r="A98" s="44" t="s">
        <v>28</v>
      </c>
      <c r="B98" s="144"/>
      <c r="C98" s="144"/>
      <c r="D98" s="145">
        <f>D96*D97</f>
        <v>111.70528817587639</v>
      </c>
      <c r="E98" s="145"/>
      <c r="F98" s="145">
        <f>F96*F97</f>
        <v>321.81761593526295</v>
      </c>
      <c r="G98" s="145"/>
    </row>
    <row r="99" spans="1:7" ht="15.75" x14ac:dyDescent="0.25">
      <c r="A99" s="44" t="s">
        <v>56</v>
      </c>
      <c r="B99" s="146"/>
      <c r="C99" s="146"/>
      <c r="D99" s="147">
        <f>D98*1000</f>
        <v>111705.28817587638</v>
      </c>
      <c r="E99" s="147"/>
      <c r="F99" s="147">
        <f>F98*1000</f>
        <v>321817.61593526293</v>
      </c>
      <c r="G99" s="147"/>
    </row>
    <row r="101" spans="1:7" ht="20.25" x14ac:dyDescent="0.3">
      <c r="A101" s="1" t="s">
        <v>57</v>
      </c>
      <c r="B101" s="26"/>
      <c r="C101" s="27"/>
      <c r="D101" s="28"/>
      <c r="E101" s="28"/>
      <c r="F101" s="28"/>
      <c r="G101" s="28"/>
    </row>
    <row r="102" spans="1:7" ht="15.75" x14ac:dyDescent="0.2">
      <c r="A102" s="29"/>
      <c r="B102" s="143">
        <v>2015</v>
      </c>
      <c r="C102" s="143"/>
      <c r="D102" s="143">
        <v>2020</v>
      </c>
      <c r="E102" s="143"/>
      <c r="F102" s="143">
        <v>2025</v>
      </c>
      <c r="G102" s="143"/>
    </row>
    <row r="103" spans="1:7" ht="15.75" x14ac:dyDescent="0.2">
      <c r="A103" s="30"/>
      <c r="B103" s="143"/>
      <c r="C103" s="143"/>
      <c r="D103" s="143" t="s">
        <v>16</v>
      </c>
      <c r="E103" s="143"/>
      <c r="F103" s="143" t="s">
        <v>51</v>
      </c>
      <c r="G103" s="143"/>
    </row>
    <row r="104" spans="1:7" x14ac:dyDescent="0.2">
      <c r="A104" s="20" t="s">
        <v>56</v>
      </c>
      <c r="B104" s="135"/>
      <c r="C104" s="135"/>
      <c r="D104" s="140">
        <f>D99</f>
        <v>111705.28817587638</v>
      </c>
      <c r="E104" s="141"/>
      <c r="F104" s="140">
        <f>F99</f>
        <v>321817.61593526293</v>
      </c>
      <c r="G104" s="141"/>
    </row>
    <row r="105" spans="1:7" x14ac:dyDescent="0.2">
      <c r="A105" s="3" t="s">
        <v>58</v>
      </c>
      <c r="B105" s="135"/>
      <c r="C105" s="135"/>
      <c r="D105" s="142">
        <f>D81*1000</f>
        <v>9000</v>
      </c>
      <c r="E105" s="137"/>
      <c r="F105" s="142">
        <f>F81*1000</f>
        <v>27000</v>
      </c>
      <c r="G105" s="137"/>
    </row>
    <row r="106" spans="1:7" x14ac:dyDescent="0.2">
      <c r="A106" s="3" t="s">
        <v>59</v>
      </c>
      <c r="B106" s="135"/>
      <c r="C106" s="135"/>
      <c r="D106" s="133">
        <f>D104-D105</f>
        <v>102705.28817587638</v>
      </c>
      <c r="E106" s="134"/>
      <c r="F106" s="133">
        <f>F104-F105</f>
        <v>294817.61593526293</v>
      </c>
      <c r="G106" s="134"/>
    </row>
    <row r="107" spans="1:7" x14ac:dyDescent="0.2">
      <c r="A107" s="3" t="s">
        <v>60</v>
      </c>
      <c r="B107" s="135"/>
      <c r="C107" s="135"/>
      <c r="D107" s="138" t="s">
        <v>61</v>
      </c>
      <c r="E107" s="139"/>
      <c r="F107" s="138" t="s">
        <v>61</v>
      </c>
      <c r="G107" s="139"/>
    </row>
    <row r="108" spans="1:7" x14ac:dyDescent="0.2">
      <c r="A108" s="3" t="s">
        <v>62</v>
      </c>
      <c r="B108" s="132"/>
      <c r="C108" s="132"/>
      <c r="D108" s="133">
        <f>D106*20</f>
        <v>2054105.7635175276</v>
      </c>
      <c r="E108" s="134"/>
      <c r="F108" s="133">
        <f>F106*20</f>
        <v>5896352.3187052589</v>
      </c>
      <c r="G108" s="134"/>
    </row>
    <row r="109" spans="1:7" x14ac:dyDescent="0.2">
      <c r="A109" s="3" t="s">
        <v>63</v>
      </c>
      <c r="B109" s="135"/>
      <c r="C109" s="135"/>
      <c r="D109" s="136">
        <v>10</v>
      </c>
      <c r="E109" s="137"/>
      <c r="F109" s="136">
        <v>20</v>
      </c>
      <c r="G109" s="137"/>
    </row>
    <row r="110" spans="1:7" ht="15" x14ac:dyDescent="0.25">
      <c r="A110" s="2" t="s">
        <v>64</v>
      </c>
      <c r="B110" s="129"/>
      <c r="C110" s="129"/>
      <c r="D110" s="130">
        <f>D108/D109</f>
        <v>205410.57635175277</v>
      </c>
      <c r="E110" s="130"/>
      <c r="F110" s="130">
        <f>F108/F109</f>
        <v>294817.61593526293</v>
      </c>
      <c r="G110" s="130"/>
    </row>
    <row r="112" spans="1:7" ht="23.25" x14ac:dyDescent="0.35">
      <c r="A112" s="131" t="s">
        <v>65</v>
      </c>
      <c r="B112" s="131"/>
      <c r="C112" s="131"/>
      <c r="D112" s="131"/>
      <c r="E112" s="131"/>
      <c r="F112" s="131"/>
      <c r="G112" s="131"/>
    </row>
    <row r="113" spans="1:8" ht="20.25" x14ac:dyDescent="0.3">
      <c r="A113" s="1" t="s">
        <v>30</v>
      </c>
      <c r="B113" s="26"/>
      <c r="C113" s="27"/>
      <c r="D113" s="28"/>
      <c r="E113" s="28"/>
      <c r="F113" s="28"/>
      <c r="G113" s="28"/>
    </row>
    <row r="114" spans="1:8" ht="18" x14ac:dyDescent="0.25">
      <c r="A114" s="74" t="s">
        <v>67</v>
      </c>
      <c r="B114" s="73"/>
      <c r="C114" s="73"/>
      <c r="D114" s="73"/>
      <c r="E114" s="73"/>
      <c r="F114" s="73"/>
      <c r="G114" s="73"/>
    </row>
    <row r="115" spans="1:8" ht="15.75" x14ac:dyDescent="0.25">
      <c r="A115" s="75"/>
      <c r="B115" s="110">
        <v>2015</v>
      </c>
      <c r="C115" s="127"/>
      <c r="D115" s="110">
        <v>2020</v>
      </c>
      <c r="E115" s="110"/>
      <c r="F115" s="110">
        <v>2025</v>
      </c>
      <c r="G115" s="110"/>
    </row>
    <row r="116" spans="1:8" x14ac:dyDescent="0.2">
      <c r="A116" s="77" t="s">
        <v>68</v>
      </c>
      <c r="B116" s="128">
        <v>0.31</v>
      </c>
      <c r="C116" s="128"/>
      <c r="D116" s="108">
        <v>0.25</v>
      </c>
      <c r="E116" s="109"/>
      <c r="F116" s="108">
        <v>0.25</v>
      </c>
      <c r="G116" s="109"/>
    </row>
    <row r="117" spans="1:8" x14ac:dyDescent="0.2">
      <c r="A117" s="78" t="s">
        <v>78</v>
      </c>
      <c r="B117" s="126">
        <f>B116*B116</f>
        <v>9.6100000000000005E-2</v>
      </c>
      <c r="C117" s="126"/>
      <c r="D117" s="98">
        <f t="shared" ref="D117" si="2">D116*D116</f>
        <v>6.25E-2</v>
      </c>
      <c r="E117" s="99"/>
      <c r="F117" s="98">
        <f t="shared" ref="F117" si="3">F116*F116</f>
        <v>6.25E-2</v>
      </c>
      <c r="G117" s="99"/>
    </row>
    <row r="118" spans="1:8" x14ac:dyDescent="0.2">
      <c r="A118" s="78" t="s">
        <v>69</v>
      </c>
      <c r="B118" s="117">
        <v>13.1</v>
      </c>
      <c r="C118" s="117"/>
      <c r="D118" s="98">
        <v>16.691603053435117</v>
      </c>
      <c r="E118" s="99"/>
      <c r="F118" s="98">
        <v>18.053637862595423</v>
      </c>
      <c r="G118" s="99"/>
      <c r="H118" s="80"/>
    </row>
    <row r="119" spans="1:8" x14ac:dyDescent="0.2">
      <c r="A119" s="78" t="s">
        <v>70</v>
      </c>
      <c r="B119" s="125">
        <v>40075</v>
      </c>
      <c r="C119" s="125"/>
      <c r="D119" s="120">
        <v>40075</v>
      </c>
      <c r="E119" s="121"/>
      <c r="F119" s="120">
        <v>40075</v>
      </c>
      <c r="G119" s="121"/>
    </row>
    <row r="120" spans="1:8" x14ac:dyDescent="0.2">
      <c r="A120" s="78" t="s">
        <v>71</v>
      </c>
      <c r="B120" s="117">
        <v>14.8</v>
      </c>
      <c r="C120" s="117"/>
      <c r="D120" s="104">
        <v>15</v>
      </c>
      <c r="E120" s="105"/>
      <c r="F120" s="104">
        <v>15</v>
      </c>
      <c r="G120" s="105"/>
    </row>
    <row r="121" spans="1:8" x14ac:dyDescent="0.2">
      <c r="A121" s="78" t="s">
        <v>72</v>
      </c>
      <c r="B121" s="125">
        <f>B119*B120</f>
        <v>593110</v>
      </c>
      <c r="C121" s="125"/>
      <c r="D121" s="120">
        <f t="shared" ref="D121" si="4">D119*D120</f>
        <v>601125</v>
      </c>
      <c r="E121" s="121"/>
      <c r="F121" s="120">
        <f t="shared" ref="F121" si="5">F119*F120</f>
        <v>601125</v>
      </c>
      <c r="G121" s="121"/>
    </row>
    <row r="122" spans="1:8" x14ac:dyDescent="0.2">
      <c r="A122" s="78" t="s">
        <v>73</v>
      </c>
      <c r="B122" s="120">
        <v>86400</v>
      </c>
      <c r="C122" s="121"/>
      <c r="D122" s="122">
        <v>86400</v>
      </c>
      <c r="E122" s="121"/>
      <c r="F122" s="120">
        <v>86400</v>
      </c>
      <c r="G122" s="121"/>
    </row>
    <row r="123" spans="1:8" x14ac:dyDescent="0.2">
      <c r="A123" s="78" t="s">
        <v>74</v>
      </c>
      <c r="B123" s="123">
        <f>B121/B122</f>
        <v>6.8646990740740739</v>
      </c>
      <c r="C123" s="124"/>
      <c r="D123" s="123">
        <f t="shared" ref="D123" si="6">D121/D122</f>
        <v>6.9574652777777777</v>
      </c>
      <c r="E123" s="124"/>
      <c r="F123" s="123">
        <f t="shared" ref="F123" si="7">F121/F122</f>
        <v>6.9574652777777777</v>
      </c>
      <c r="G123" s="124"/>
    </row>
    <row r="124" spans="1:8" x14ac:dyDescent="0.2">
      <c r="A124" s="78" t="s">
        <v>80</v>
      </c>
      <c r="B124" s="123">
        <f>B118*B123</f>
        <v>89.927557870370364</v>
      </c>
      <c r="C124" s="124"/>
      <c r="D124" s="123">
        <f t="shared" ref="D124" si="8">D118*D123</f>
        <v>116.13124867472436</v>
      </c>
      <c r="E124" s="124"/>
      <c r="F124" s="123">
        <f t="shared" ref="F124" si="9">F118*F123</f>
        <v>125.60755856658187</v>
      </c>
      <c r="G124" s="124"/>
    </row>
    <row r="125" spans="1:8" x14ac:dyDescent="0.2">
      <c r="A125" s="78" t="s">
        <v>79</v>
      </c>
      <c r="B125" s="120">
        <f>B124*1000000</f>
        <v>89927557.870370358</v>
      </c>
      <c r="C125" s="121"/>
      <c r="D125" s="122">
        <f t="shared" ref="D125" si="10">D124*1000000</f>
        <v>116131248.67472436</v>
      </c>
      <c r="E125" s="121"/>
      <c r="F125" s="122">
        <f t="shared" ref="F125" si="11">F124*1000000</f>
        <v>125607558.56658188</v>
      </c>
      <c r="G125" s="121"/>
    </row>
    <row r="126" spans="1:8" x14ac:dyDescent="0.2">
      <c r="A126" s="78" t="s">
        <v>75</v>
      </c>
      <c r="B126" s="120">
        <f>B125/B117</f>
        <v>935770633.40655935</v>
      </c>
      <c r="C126" s="121"/>
      <c r="D126" s="120">
        <f t="shared" ref="D126" si="12">D125/D117</f>
        <v>1858099978.7955897</v>
      </c>
      <c r="E126" s="121"/>
      <c r="F126" s="120">
        <f t="shared" ref="F126" si="13">F125/F117</f>
        <v>2009720937.06531</v>
      </c>
      <c r="G126" s="121"/>
    </row>
    <row r="127" spans="1:8" x14ac:dyDescent="0.2">
      <c r="A127" s="78" t="s">
        <v>76</v>
      </c>
      <c r="B127" s="117">
        <v>8</v>
      </c>
      <c r="C127" s="117"/>
      <c r="D127" s="104">
        <v>6</v>
      </c>
      <c r="E127" s="105"/>
      <c r="F127" s="104">
        <v>4</v>
      </c>
      <c r="G127" s="105"/>
    </row>
    <row r="128" spans="1:8" x14ac:dyDescent="0.2">
      <c r="A128" s="78" t="s">
        <v>81</v>
      </c>
      <c r="B128" s="118">
        <v>0.3</v>
      </c>
      <c r="C128" s="117"/>
      <c r="D128" s="119">
        <v>0.4</v>
      </c>
      <c r="E128" s="105"/>
      <c r="F128" s="119">
        <v>0.5</v>
      </c>
      <c r="G128" s="105"/>
    </row>
    <row r="129" spans="1:8" x14ac:dyDescent="0.2">
      <c r="A129" s="79" t="s">
        <v>77</v>
      </c>
      <c r="B129" s="113">
        <f>B126*B127*B128</f>
        <v>2245849520.1757421</v>
      </c>
      <c r="C129" s="114"/>
      <c r="D129" s="113">
        <f t="shared" ref="D129" si="14">D126*D127*D128</f>
        <v>4459439949.109416</v>
      </c>
      <c r="E129" s="114"/>
      <c r="F129" s="113">
        <f t="shared" ref="F129" si="15">F126*F127*F128</f>
        <v>4019441874.13062</v>
      </c>
      <c r="G129" s="114"/>
    </row>
    <row r="130" spans="1:8" ht="15" x14ac:dyDescent="0.25">
      <c r="A130" s="76" t="s">
        <v>88</v>
      </c>
      <c r="B130" s="115">
        <f>B129/1000000</f>
        <v>2245.8495201757423</v>
      </c>
      <c r="C130" s="116"/>
      <c r="D130" s="115">
        <f t="shared" ref="D130" si="16">D129/1000000</f>
        <v>4459.4399491094164</v>
      </c>
      <c r="E130" s="116"/>
      <c r="F130" s="115">
        <f t="shared" ref="F130" si="17">F129/1000000</f>
        <v>4019.4418741306199</v>
      </c>
      <c r="G130" s="115"/>
    </row>
    <row r="132" spans="1:8" ht="18" x14ac:dyDescent="0.25">
      <c r="A132" s="81" t="s">
        <v>82</v>
      </c>
      <c r="B132" s="82"/>
      <c r="C132" s="82"/>
      <c r="D132" s="82"/>
      <c r="E132" s="82"/>
      <c r="F132" s="82"/>
      <c r="G132" s="82"/>
      <c r="H132" s="83"/>
    </row>
    <row r="133" spans="1:8" ht="15.75" x14ac:dyDescent="0.25">
      <c r="A133" s="75"/>
      <c r="B133" s="110">
        <v>2015</v>
      </c>
      <c r="C133" s="127"/>
      <c r="D133" s="110">
        <v>2020</v>
      </c>
      <c r="E133" s="110"/>
      <c r="F133" s="110">
        <v>2025</v>
      </c>
      <c r="G133" s="110"/>
    </row>
    <row r="134" spans="1:8" x14ac:dyDescent="0.2">
      <c r="A134" s="77" t="s">
        <v>68</v>
      </c>
      <c r="B134" s="128">
        <v>1.24</v>
      </c>
      <c r="C134" s="128"/>
      <c r="D134" s="108">
        <v>1.36</v>
      </c>
      <c r="E134" s="109"/>
      <c r="F134" s="108">
        <v>1.24</v>
      </c>
      <c r="G134" s="109"/>
    </row>
    <row r="135" spans="1:8" x14ac:dyDescent="0.2">
      <c r="A135" s="78" t="s">
        <v>78</v>
      </c>
      <c r="B135" s="126">
        <f>B134*B134</f>
        <v>1.5376000000000001</v>
      </c>
      <c r="C135" s="126"/>
      <c r="D135" s="98">
        <f t="shared" ref="D135" si="18">D134*D134</f>
        <v>1.8496000000000004</v>
      </c>
      <c r="E135" s="99"/>
      <c r="F135" s="98">
        <f t="shared" ref="F135" si="19">F134*F134</f>
        <v>1.5376000000000001</v>
      </c>
      <c r="G135" s="99"/>
    </row>
    <row r="136" spans="1:8" x14ac:dyDescent="0.2">
      <c r="A136" s="78" t="s">
        <v>69</v>
      </c>
      <c r="B136" s="117">
        <v>13.1</v>
      </c>
      <c r="C136" s="117"/>
      <c r="D136" s="98">
        <v>16.691603053435117</v>
      </c>
      <c r="E136" s="99"/>
      <c r="F136" s="98">
        <v>18.053637862595423</v>
      </c>
      <c r="G136" s="99"/>
    </row>
    <row r="137" spans="1:8" x14ac:dyDescent="0.2">
      <c r="A137" s="78" t="s">
        <v>70</v>
      </c>
      <c r="B137" s="125">
        <v>40075</v>
      </c>
      <c r="C137" s="125"/>
      <c r="D137" s="120">
        <v>40075</v>
      </c>
      <c r="E137" s="121"/>
      <c r="F137" s="120">
        <v>40075</v>
      </c>
      <c r="G137" s="121"/>
    </row>
    <row r="138" spans="1:8" x14ac:dyDescent="0.2">
      <c r="A138" s="78" t="s">
        <v>71</v>
      </c>
      <c r="B138" s="117">
        <v>14.8</v>
      </c>
      <c r="C138" s="117"/>
      <c r="D138" s="104">
        <v>15</v>
      </c>
      <c r="E138" s="105"/>
      <c r="F138" s="104">
        <v>15</v>
      </c>
      <c r="G138" s="105"/>
    </row>
    <row r="139" spans="1:8" x14ac:dyDescent="0.2">
      <c r="A139" s="78" t="s">
        <v>72</v>
      </c>
      <c r="B139" s="125">
        <f>B137*B138</f>
        <v>593110</v>
      </c>
      <c r="C139" s="125"/>
      <c r="D139" s="120">
        <f t="shared" ref="D139" si="20">D137*D138</f>
        <v>601125</v>
      </c>
      <c r="E139" s="121"/>
      <c r="F139" s="120">
        <f t="shared" ref="F139" si="21">F137*F138</f>
        <v>601125</v>
      </c>
      <c r="G139" s="121"/>
    </row>
    <row r="140" spans="1:8" x14ac:dyDescent="0.2">
      <c r="A140" s="78" t="s">
        <v>73</v>
      </c>
      <c r="B140" s="120">
        <v>86400</v>
      </c>
      <c r="C140" s="121"/>
      <c r="D140" s="122">
        <v>86400</v>
      </c>
      <c r="E140" s="121"/>
      <c r="F140" s="120">
        <v>86400</v>
      </c>
      <c r="G140" s="121"/>
    </row>
    <row r="141" spans="1:8" x14ac:dyDescent="0.2">
      <c r="A141" s="78" t="s">
        <v>74</v>
      </c>
      <c r="B141" s="123">
        <f>B139/B140</f>
        <v>6.8646990740740739</v>
      </c>
      <c r="C141" s="124"/>
      <c r="D141" s="123">
        <f t="shared" ref="D141" si="22">D139/D140</f>
        <v>6.9574652777777777</v>
      </c>
      <c r="E141" s="124"/>
      <c r="F141" s="123">
        <f t="shared" ref="F141" si="23">F139/F140</f>
        <v>6.9574652777777777</v>
      </c>
      <c r="G141" s="124"/>
    </row>
    <row r="142" spans="1:8" x14ac:dyDescent="0.2">
      <c r="A142" s="78" t="s">
        <v>80</v>
      </c>
      <c r="B142" s="123">
        <f>B136*B141</f>
        <v>89.927557870370364</v>
      </c>
      <c r="C142" s="124"/>
      <c r="D142" s="123">
        <f t="shared" ref="D142" si="24">D136*D141</f>
        <v>116.13124867472436</v>
      </c>
      <c r="E142" s="124"/>
      <c r="F142" s="123">
        <f t="shared" ref="F142" si="25">F136*F141</f>
        <v>125.60755856658187</v>
      </c>
      <c r="G142" s="124"/>
    </row>
    <row r="143" spans="1:8" x14ac:dyDescent="0.2">
      <c r="A143" s="78" t="s">
        <v>79</v>
      </c>
      <c r="B143" s="120">
        <f>B142*1000000</f>
        <v>89927557.870370358</v>
      </c>
      <c r="C143" s="121"/>
      <c r="D143" s="122">
        <f t="shared" ref="D143" si="26">D142*1000000</f>
        <v>116131248.67472436</v>
      </c>
      <c r="E143" s="121"/>
      <c r="F143" s="122">
        <f t="shared" ref="F143" si="27">F142*1000000</f>
        <v>125607558.56658188</v>
      </c>
      <c r="G143" s="121"/>
    </row>
    <row r="144" spans="1:8" x14ac:dyDescent="0.2">
      <c r="A144" s="78" t="s">
        <v>75</v>
      </c>
      <c r="B144" s="120">
        <f>B143/B135</f>
        <v>58485664.587909959</v>
      </c>
      <c r="C144" s="121"/>
      <c r="D144" s="120">
        <f t="shared" ref="D144" si="28">D143/D135</f>
        <v>62787223.548185736</v>
      </c>
      <c r="E144" s="121"/>
      <c r="F144" s="120">
        <f t="shared" ref="F144" si="29">F143/F135</f>
        <v>81690659.837787375</v>
      </c>
      <c r="G144" s="121"/>
    </row>
    <row r="145" spans="1:7" x14ac:dyDescent="0.2">
      <c r="A145" s="78" t="s">
        <v>76</v>
      </c>
      <c r="B145" s="117">
        <v>8</v>
      </c>
      <c r="C145" s="117"/>
      <c r="D145" s="104">
        <v>6</v>
      </c>
      <c r="E145" s="105"/>
      <c r="F145" s="104">
        <v>4</v>
      </c>
      <c r="G145" s="105"/>
    </row>
    <row r="146" spans="1:7" x14ac:dyDescent="0.2">
      <c r="A146" s="78" t="s">
        <v>81</v>
      </c>
      <c r="B146" s="118">
        <v>0.3</v>
      </c>
      <c r="C146" s="117"/>
      <c r="D146" s="119">
        <v>0.4</v>
      </c>
      <c r="E146" s="105"/>
      <c r="F146" s="119">
        <v>0.5</v>
      </c>
      <c r="G146" s="105"/>
    </row>
    <row r="147" spans="1:7" x14ac:dyDescent="0.2">
      <c r="A147" s="79" t="s">
        <v>77</v>
      </c>
      <c r="B147" s="113">
        <f>B144*B145*B146</f>
        <v>140365595.01098388</v>
      </c>
      <c r="C147" s="114"/>
      <c r="D147" s="113">
        <f t="shared" ref="D147" si="30">D144*D145*D146</f>
        <v>150689336.51564577</v>
      </c>
      <c r="E147" s="114"/>
      <c r="F147" s="113">
        <f t="shared" ref="F147" si="31">F144*F145*F146</f>
        <v>163381319.67557475</v>
      </c>
      <c r="G147" s="114"/>
    </row>
    <row r="148" spans="1:7" ht="15" x14ac:dyDescent="0.25">
      <c r="A148" s="76" t="s">
        <v>88</v>
      </c>
      <c r="B148" s="115">
        <f>B147/1000000</f>
        <v>140.3655950109839</v>
      </c>
      <c r="C148" s="116"/>
      <c r="D148" s="115">
        <f t="shared" ref="D148" si="32">D147/1000000</f>
        <v>150.68933651564578</v>
      </c>
      <c r="E148" s="116"/>
      <c r="F148" s="115">
        <f t="shared" ref="F148" si="33">F147/1000000</f>
        <v>163.38131967557476</v>
      </c>
      <c r="G148" s="115"/>
    </row>
    <row r="149" spans="1:7" ht="15.75" x14ac:dyDescent="0.25">
      <c r="A149" s="84" t="s">
        <v>89</v>
      </c>
      <c r="B149" s="111">
        <f>(B130+B148)/1000</f>
        <v>2.3862151151867259</v>
      </c>
      <c r="C149" s="112"/>
      <c r="D149" s="111">
        <f t="shared" ref="D149" si="34">(D130+D148)/1000</f>
        <v>4.610129285625062</v>
      </c>
      <c r="E149" s="112"/>
      <c r="F149" s="111">
        <f t="shared" ref="F149" si="35">(F130+F148)/1000</f>
        <v>4.1828231938061942</v>
      </c>
      <c r="G149" s="112"/>
    </row>
    <row r="151" spans="1:7" ht="20.25" x14ac:dyDescent="0.3">
      <c r="A151" s="1" t="s">
        <v>12</v>
      </c>
      <c r="B151" s="73"/>
      <c r="C151" s="73"/>
      <c r="D151" s="73"/>
      <c r="E151" s="73"/>
      <c r="F151" s="73"/>
      <c r="G151" s="73"/>
    </row>
    <row r="152" spans="1:7" ht="18" x14ac:dyDescent="0.25">
      <c r="A152" s="74" t="s">
        <v>83</v>
      </c>
      <c r="B152" s="73"/>
      <c r="C152" s="73"/>
      <c r="D152" s="73"/>
      <c r="E152" s="73"/>
      <c r="F152" s="73"/>
      <c r="G152" s="73"/>
    </row>
    <row r="153" spans="1:7" ht="15.75" x14ac:dyDescent="0.25">
      <c r="A153" s="75"/>
      <c r="B153" s="110">
        <v>2015</v>
      </c>
      <c r="C153" s="110"/>
      <c r="D153" s="110">
        <v>2020</v>
      </c>
      <c r="E153" s="110"/>
      <c r="F153" s="110">
        <v>2025</v>
      </c>
      <c r="G153" s="110"/>
    </row>
    <row r="154" spans="1:7" x14ac:dyDescent="0.2">
      <c r="A154" t="s">
        <v>21</v>
      </c>
      <c r="B154" s="108">
        <v>1.2</v>
      </c>
      <c r="C154" s="109"/>
      <c r="D154" s="108">
        <v>1.2</v>
      </c>
      <c r="E154" s="109"/>
      <c r="F154" s="108">
        <v>1.2</v>
      </c>
      <c r="G154" s="109"/>
    </row>
    <row r="155" spans="1:7" x14ac:dyDescent="0.2">
      <c r="A155" t="s">
        <v>20</v>
      </c>
      <c r="B155" s="104">
        <v>375</v>
      </c>
      <c r="C155" s="105"/>
      <c r="D155" s="104">
        <v>375</v>
      </c>
      <c r="E155" s="105"/>
      <c r="F155" s="104">
        <v>375</v>
      </c>
      <c r="G155" s="105"/>
    </row>
    <row r="156" spans="1:7" x14ac:dyDescent="0.2">
      <c r="A156" t="s">
        <v>22</v>
      </c>
      <c r="B156" s="104">
        <f>B155/B154</f>
        <v>312.5</v>
      </c>
      <c r="C156" s="105"/>
      <c r="D156" s="104">
        <f t="shared" ref="D156" si="36">D155/D154</f>
        <v>312.5</v>
      </c>
      <c r="E156" s="105"/>
      <c r="F156" s="104">
        <f t="shared" ref="F156" si="37">F155/F154</f>
        <v>312.5</v>
      </c>
      <c r="G156" s="105"/>
    </row>
    <row r="157" spans="1:7" x14ac:dyDescent="0.2">
      <c r="A157" t="s">
        <v>23</v>
      </c>
      <c r="B157" s="106">
        <v>0.83333333333333337</v>
      </c>
      <c r="C157" s="107"/>
      <c r="D157" s="106">
        <v>0.83333333333333337</v>
      </c>
      <c r="E157" s="107"/>
      <c r="F157" s="106">
        <v>0.83333333333333337</v>
      </c>
      <c r="G157" s="107"/>
    </row>
    <row r="158" spans="1:7" x14ac:dyDescent="0.2">
      <c r="A158" t="s">
        <v>25</v>
      </c>
      <c r="B158" s="102" t="s">
        <v>26</v>
      </c>
      <c r="C158" s="103"/>
      <c r="D158" s="102" t="s">
        <v>26</v>
      </c>
      <c r="E158" s="103"/>
      <c r="F158" s="102" t="s">
        <v>26</v>
      </c>
      <c r="G158" s="103"/>
    </row>
    <row r="159" spans="1:7" x14ac:dyDescent="0.2">
      <c r="A159" t="s">
        <v>84</v>
      </c>
      <c r="B159" s="104">
        <v>0.5</v>
      </c>
      <c r="C159" s="105"/>
      <c r="D159" s="104">
        <v>0.25</v>
      </c>
      <c r="E159" s="105"/>
      <c r="F159" s="104">
        <v>0.2</v>
      </c>
      <c r="G159" s="105"/>
    </row>
    <row r="160" spans="1:7" x14ac:dyDescent="0.2">
      <c r="A160" t="s">
        <v>87</v>
      </c>
      <c r="B160" s="98">
        <f>(B156*5/6*188/204)/B159</f>
        <v>479.98366013071899</v>
      </c>
      <c r="C160" s="99"/>
      <c r="D160" s="98">
        <f t="shared" ref="D160" si="38">(D156*5/6*188/204)/D159</f>
        <v>959.96732026143798</v>
      </c>
      <c r="E160" s="99"/>
      <c r="F160" s="98">
        <f t="shared" ref="F160" si="39">(F156*5/6*188/204)/F159</f>
        <v>1199.9591503267975</v>
      </c>
      <c r="G160" s="99"/>
    </row>
    <row r="161" spans="1:7" ht="15" x14ac:dyDescent="0.25">
      <c r="A161" s="85" t="s">
        <v>28</v>
      </c>
      <c r="B161" s="100">
        <f>B160/1000</f>
        <v>0.47998366013071897</v>
      </c>
      <c r="C161" s="101"/>
      <c r="D161" s="100">
        <f t="shared" ref="D161" si="40">D160/1000</f>
        <v>0.95996732026143794</v>
      </c>
      <c r="E161" s="101"/>
      <c r="F161" s="100">
        <f t="shared" ref="F161" si="41">F160/1000</f>
        <v>1.1999591503267975</v>
      </c>
      <c r="G161" s="101"/>
    </row>
    <row r="163" spans="1:7" ht="18" x14ac:dyDescent="0.25">
      <c r="A163" s="74" t="s">
        <v>85</v>
      </c>
      <c r="B163" s="73"/>
      <c r="C163" s="73"/>
      <c r="D163" s="73"/>
      <c r="E163" s="73"/>
      <c r="F163" s="73"/>
      <c r="G163" s="73"/>
    </row>
    <row r="164" spans="1:7" ht="15.75" x14ac:dyDescent="0.25">
      <c r="A164" s="75"/>
      <c r="B164" s="110">
        <v>2015</v>
      </c>
      <c r="C164" s="110"/>
      <c r="D164" s="110">
        <v>2020</v>
      </c>
      <c r="E164" s="110"/>
      <c r="F164" s="110">
        <v>2025</v>
      </c>
      <c r="G164" s="110"/>
    </row>
    <row r="165" spans="1:7" x14ac:dyDescent="0.2">
      <c r="A165" t="s">
        <v>21</v>
      </c>
      <c r="B165" s="108">
        <v>1.2</v>
      </c>
      <c r="C165" s="109"/>
      <c r="D165" s="108">
        <v>1.2</v>
      </c>
      <c r="E165" s="109"/>
      <c r="F165" s="108">
        <v>1.2</v>
      </c>
      <c r="G165" s="109"/>
    </row>
    <row r="166" spans="1:7" x14ac:dyDescent="0.2">
      <c r="A166" t="s">
        <v>20</v>
      </c>
      <c r="B166" s="104">
        <v>1500</v>
      </c>
      <c r="C166" s="105"/>
      <c r="D166" s="104">
        <v>1500</v>
      </c>
      <c r="E166" s="105"/>
      <c r="F166" s="104">
        <v>1500</v>
      </c>
      <c r="G166" s="105"/>
    </row>
    <row r="167" spans="1:7" x14ac:dyDescent="0.2">
      <c r="A167" t="s">
        <v>22</v>
      </c>
      <c r="B167" s="104">
        <f>B166/B165</f>
        <v>1250</v>
      </c>
      <c r="C167" s="105"/>
      <c r="D167" s="104">
        <f t="shared" ref="D167" si="42">D166/D165</f>
        <v>1250</v>
      </c>
      <c r="E167" s="105"/>
      <c r="F167" s="104">
        <f t="shared" ref="F167" si="43">F166/F165</f>
        <v>1250</v>
      </c>
      <c r="G167" s="105"/>
    </row>
    <row r="168" spans="1:7" x14ac:dyDescent="0.2">
      <c r="A168" t="s">
        <v>23</v>
      </c>
      <c r="B168" s="106">
        <v>0.83333333333333337</v>
      </c>
      <c r="C168" s="107"/>
      <c r="D168" s="106">
        <v>0.83333333333333337</v>
      </c>
      <c r="E168" s="107"/>
      <c r="F168" s="106">
        <v>0.83333333333333337</v>
      </c>
      <c r="G168" s="107"/>
    </row>
    <row r="169" spans="1:7" x14ac:dyDescent="0.2">
      <c r="A169" t="s">
        <v>25</v>
      </c>
      <c r="B169" s="102" t="s">
        <v>26</v>
      </c>
      <c r="C169" s="103"/>
      <c r="D169" s="102" t="s">
        <v>26</v>
      </c>
      <c r="E169" s="103"/>
      <c r="F169" s="102" t="s">
        <v>26</v>
      </c>
      <c r="G169" s="103"/>
    </row>
    <row r="170" spans="1:7" x14ac:dyDescent="0.2">
      <c r="A170" t="s">
        <v>84</v>
      </c>
      <c r="B170" s="104">
        <v>0.5</v>
      </c>
      <c r="C170" s="105"/>
      <c r="D170" s="104">
        <v>0.25</v>
      </c>
      <c r="E170" s="105"/>
      <c r="F170" s="104">
        <v>0.2</v>
      </c>
      <c r="G170" s="105"/>
    </row>
    <row r="171" spans="1:7" x14ac:dyDescent="0.2">
      <c r="A171" t="s">
        <v>87</v>
      </c>
      <c r="B171" s="98">
        <f>(B167*5/6*188/204)/B170</f>
        <v>1919.934640522876</v>
      </c>
      <c r="C171" s="99"/>
      <c r="D171" s="98">
        <f t="shared" ref="D171" si="44">(D167*5/6*188/204)/D170</f>
        <v>3839.8692810457519</v>
      </c>
      <c r="E171" s="99"/>
      <c r="F171" s="98">
        <f t="shared" ref="F171" si="45">(F167*5/6*188/204)/F170</f>
        <v>4799.83660130719</v>
      </c>
      <c r="G171" s="99"/>
    </row>
    <row r="172" spans="1:7" ht="15" x14ac:dyDescent="0.25">
      <c r="A172" s="85" t="s">
        <v>28</v>
      </c>
      <c r="B172" s="100">
        <f>B171/1000</f>
        <v>1.9199346405228759</v>
      </c>
      <c r="C172" s="101"/>
      <c r="D172" s="100">
        <f t="shared" ref="D172" si="46">D171/1000</f>
        <v>3.8398692810457518</v>
      </c>
      <c r="E172" s="101"/>
      <c r="F172" s="100">
        <f t="shared" ref="F172" si="47">F171/1000</f>
        <v>4.7998366013071898</v>
      </c>
      <c r="G172" s="101"/>
    </row>
    <row r="173" spans="1:7" ht="20.25" x14ac:dyDescent="0.3">
      <c r="A173" s="86" t="s">
        <v>86</v>
      </c>
      <c r="B173" s="94">
        <f>B161+B172</f>
        <v>2.3999183006535949</v>
      </c>
      <c r="C173" s="95"/>
      <c r="D173" s="94">
        <f t="shared" ref="D173" si="48">D161+D172</f>
        <v>4.7998366013071898</v>
      </c>
      <c r="E173" s="95"/>
      <c r="F173" s="94">
        <f t="shared" ref="F173" si="49">F161+F172</f>
        <v>5.9997957516339877</v>
      </c>
      <c r="G173" s="95"/>
    </row>
  </sheetData>
  <mergeCells count="393">
    <mergeCell ref="B5:C5"/>
    <mergeCell ref="D5:E5"/>
    <mergeCell ref="F5:G5"/>
    <mergeCell ref="B6:C6"/>
    <mergeCell ref="D6:E6"/>
    <mergeCell ref="F6:G6"/>
    <mergeCell ref="A1:G1"/>
    <mergeCell ref="B3:C3"/>
    <mergeCell ref="D3:E3"/>
    <mergeCell ref="F3:G3"/>
    <mergeCell ref="B4:C4"/>
    <mergeCell ref="D4:E4"/>
    <mergeCell ref="F4:G4"/>
    <mergeCell ref="B10:C10"/>
    <mergeCell ref="D10:E10"/>
    <mergeCell ref="F10:G10"/>
    <mergeCell ref="B11:C11"/>
    <mergeCell ref="D11:E11"/>
    <mergeCell ref="F11:G11"/>
    <mergeCell ref="B7:C7"/>
    <mergeCell ref="D7:E7"/>
    <mergeCell ref="F7:G7"/>
    <mergeCell ref="B9:C9"/>
    <mergeCell ref="D9:E9"/>
    <mergeCell ref="F9:G9"/>
    <mergeCell ref="B15:C15"/>
    <mergeCell ref="D15:E15"/>
    <mergeCell ref="F15:G15"/>
    <mergeCell ref="B16:C16"/>
    <mergeCell ref="D16:E16"/>
    <mergeCell ref="F16:G16"/>
    <mergeCell ref="B12:C12"/>
    <mergeCell ref="D12:E12"/>
    <mergeCell ref="F12:G12"/>
    <mergeCell ref="B14:C14"/>
    <mergeCell ref="D14:E14"/>
    <mergeCell ref="F14:G14"/>
    <mergeCell ref="B19:C19"/>
    <mergeCell ref="D19:E19"/>
    <mergeCell ref="F19:G19"/>
    <mergeCell ref="B22:C22"/>
    <mergeCell ref="D22:E22"/>
    <mergeCell ref="F22:G22"/>
    <mergeCell ref="B17:C17"/>
    <mergeCell ref="D17:E17"/>
    <mergeCell ref="F17:G17"/>
    <mergeCell ref="B18:C18"/>
    <mergeCell ref="D18:E18"/>
    <mergeCell ref="F18:G1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41:C41"/>
    <mergeCell ref="D41:E41"/>
    <mergeCell ref="F41:G41"/>
    <mergeCell ref="B53:C53"/>
    <mergeCell ref="D53:E53"/>
    <mergeCell ref="F53:G53"/>
    <mergeCell ref="B37:C37"/>
    <mergeCell ref="D37:E37"/>
    <mergeCell ref="F37:G37"/>
    <mergeCell ref="B38:C38"/>
    <mergeCell ref="D38:E38"/>
    <mergeCell ref="B40:C40"/>
    <mergeCell ref="D40:E40"/>
    <mergeCell ref="F40:G40"/>
    <mergeCell ref="D60:E60"/>
    <mergeCell ref="F60:G60"/>
    <mergeCell ref="B61:C61"/>
    <mergeCell ref="D61:E61"/>
    <mergeCell ref="F61:G61"/>
    <mergeCell ref="D62:E62"/>
    <mergeCell ref="F62:G62"/>
    <mergeCell ref="A55:G55"/>
    <mergeCell ref="B58:C58"/>
    <mergeCell ref="D58:E58"/>
    <mergeCell ref="F58:G58"/>
    <mergeCell ref="D59:E59"/>
    <mergeCell ref="F59:G59"/>
    <mergeCell ref="B66:C66"/>
    <mergeCell ref="D66:E66"/>
    <mergeCell ref="F66:G66"/>
    <mergeCell ref="B68:C68"/>
    <mergeCell ref="D68:E68"/>
    <mergeCell ref="F68:G68"/>
    <mergeCell ref="B63:C63"/>
    <mergeCell ref="D63:E63"/>
    <mergeCell ref="F63:G63"/>
    <mergeCell ref="D64:E64"/>
    <mergeCell ref="F64:G64"/>
    <mergeCell ref="B65:C65"/>
    <mergeCell ref="D65:E65"/>
    <mergeCell ref="F65:G65"/>
    <mergeCell ref="D72:E72"/>
    <mergeCell ref="F72:G72"/>
    <mergeCell ref="B73:C73"/>
    <mergeCell ref="D73:E73"/>
    <mergeCell ref="F73:G73"/>
    <mergeCell ref="D74:E74"/>
    <mergeCell ref="F74:G74"/>
    <mergeCell ref="D69:E69"/>
    <mergeCell ref="F69:G69"/>
    <mergeCell ref="D70:E70"/>
    <mergeCell ref="F70:G70"/>
    <mergeCell ref="B71:C71"/>
    <mergeCell ref="D71:E71"/>
    <mergeCell ref="F71:G71"/>
    <mergeCell ref="B78:C78"/>
    <mergeCell ref="D78:E78"/>
    <mergeCell ref="F78:G78"/>
    <mergeCell ref="B79:C79"/>
    <mergeCell ref="D79:E79"/>
    <mergeCell ref="F79:G79"/>
    <mergeCell ref="B75:C75"/>
    <mergeCell ref="D75:E75"/>
    <mergeCell ref="F75:G75"/>
    <mergeCell ref="D76:E76"/>
    <mergeCell ref="F76:G76"/>
    <mergeCell ref="D77:E77"/>
    <mergeCell ref="F77:G77"/>
    <mergeCell ref="D82:E82"/>
    <mergeCell ref="F82:G82"/>
    <mergeCell ref="B83:C83"/>
    <mergeCell ref="D83:E83"/>
    <mergeCell ref="F83:G83"/>
    <mergeCell ref="F84:G84"/>
    <mergeCell ref="B80:C80"/>
    <mergeCell ref="D80:E80"/>
    <mergeCell ref="F80:G80"/>
    <mergeCell ref="B81:C81"/>
    <mergeCell ref="D81:E81"/>
    <mergeCell ref="F81:G81"/>
    <mergeCell ref="B88:C88"/>
    <mergeCell ref="D88:E88"/>
    <mergeCell ref="F88:G88"/>
    <mergeCell ref="B89:C89"/>
    <mergeCell ref="D89:E89"/>
    <mergeCell ref="F89:G89"/>
    <mergeCell ref="B86:C86"/>
    <mergeCell ref="D86:E86"/>
    <mergeCell ref="F86:G86"/>
    <mergeCell ref="B87:C87"/>
    <mergeCell ref="D87:E87"/>
    <mergeCell ref="F87:G87"/>
    <mergeCell ref="B92:C92"/>
    <mergeCell ref="D92:E92"/>
    <mergeCell ref="F92:G92"/>
    <mergeCell ref="B93:C93"/>
    <mergeCell ref="D93:E93"/>
    <mergeCell ref="F93:G93"/>
    <mergeCell ref="B90:C90"/>
    <mergeCell ref="D90:E90"/>
    <mergeCell ref="F90:G90"/>
    <mergeCell ref="B91:C91"/>
    <mergeCell ref="D91:E91"/>
    <mergeCell ref="F91:G91"/>
    <mergeCell ref="B96:C96"/>
    <mergeCell ref="D96:E96"/>
    <mergeCell ref="F96:G96"/>
    <mergeCell ref="B97:C97"/>
    <mergeCell ref="D97:E97"/>
    <mergeCell ref="F97:G97"/>
    <mergeCell ref="B94:C94"/>
    <mergeCell ref="D94:E94"/>
    <mergeCell ref="F94:G94"/>
    <mergeCell ref="B95:C95"/>
    <mergeCell ref="D95:E95"/>
    <mergeCell ref="F95:G95"/>
    <mergeCell ref="B102:C102"/>
    <mergeCell ref="D102:E102"/>
    <mergeCell ref="F102:G102"/>
    <mergeCell ref="B103:C103"/>
    <mergeCell ref="D103:E103"/>
    <mergeCell ref="F103:G103"/>
    <mergeCell ref="B98:C98"/>
    <mergeCell ref="D98:E98"/>
    <mergeCell ref="F98:G98"/>
    <mergeCell ref="B99:C99"/>
    <mergeCell ref="D99:E99"/>
    <mergeCell ref="F99:G99"/>
    <mergeCell ref="B106:C106"/>
    <mergeCell ref="D106:E106"/>
    <mergeCell ref="F106:G106"/>
    <mergeCell ref="B107:C107"/>
    <mergeCell ref="D107:E107"/>
    <mergeCell ref="F107:G107"/>
    <mergeCell ref="B104:C104"/>
    <mergeCell ref="D104:E104"/>
    <mergeCell ref="F104:G104"/>
    <mergeCell ref="B105:C105"/>
    <mergeCell ref="D105:E105"/>
    <mergeCell ref="F105:G105"/>
    <mergeCell ref="B115:C115"/>
    <mergeCell ref="D115:E115"/>
    <mergeCell ref="F115:G115"/>
    <mergeCell ref="B110:C110"/>
    <mergeCell ref="D110:E110"/>
    <mergeCell ref="F110:G110"/>
    <mergeCell ref="A112:G112"/>
    <mergeCell ref="B108:C108"/>
    <mergeCell ref="D108:E108"/>
    <mergeCell ref="F108:G108"/>
    <mergeCell ref="B109:C109"/>
    <mergeCell ref="D109:E109"/>
    <mergeCell ref="F109:G109"/>
    <mergeCell ref="B124:C124"/>
    <mergeCell ref="B125:C125"/>
    <mergeCell ref="B126:C126"/>
    <mergeCell ref="B127:C127"/>
    <mergeCell ref="B128:C128"/>
    <mergeCell ref="B130:C130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30:G130"/>
    <mergeCell ref="B133:C133"/>
    <mergeCell ref="D133:E133"/>
    <mergeCell ref="F133:G133"/>
    <mergeCell ref="B134:C134"/>
    <mergeCell ref="D134:E134"/>
    <mergeCell ref="F134:G134"/>
    <mergeCell ref="F125:G125"/>
    <mergeCell ref="F126:G126"/>
    <mergeCell ref="F127:G127"/>
    <mergeCell ref="F128:G128"/>
    <mergeCell ref="F129:G129"/>
    <mergeCell ref="D130:E130"/>
    <mergeCell ref="D125:E125"/>
    <mergeCell ref="D126:E126"/>
    <mergeCell ref="D127:E127"/>
    <mergeCell ref="D128:E128"/>
    <mergeCell ref="D129:E129"/>
    <mergeCell ref="B129:C129"/>
    <mergeCell ref="B137:C137"/>
    <mergeCell ref="D137:E137"/>
    <mergeCell ref="F137:G137"/>
    <mergeCell ref="B138:C138"/>
    <mergeCell ref="D138:E138"/>
    <mergeCell ref="F138:G138"/>
    <mergeCell ref="B135:C135"/>
    <mergeCell ref="D135:E135"/>
    <mergeCell ref="F135:G135"/>
    <mergeCell ref="B136:C136"/>
    <mergeCell ref="D136:E136"/>
    <mergeCell ref="F136:G136"/>
    <mergeCell ref="B141:C141"/>
    <mergeCell ref="D141:E141"/>
    <mergeCell ref="F141:G141"/>
    <mergeCell ref="B142:C142"/>
    <mergeCell ref="D142:E142"/>
    <mergeCell ref="F142:G142"/>
    <mergeCell ref="B139:C139"/>
    <mergeCell ref="D139:E139"/>
    <mergeCell ref="F139:G139"/>
    <mergeCell ref="B140:C140"/>
    <mergeCell ref="D140:E140"/>
    <mergeCell ref="F140:G140"/>
    <mergeCell ref="B145:C145"/>
    <mergeCell ref="D145:E145"/>
    <mergeCell ref="F145:G145"/>
    <mergeCell ref="B146:C146"/>
    <mergeCell ref="D146:E146"/>
    <mergeCell ref="F146:G146"/>
    <mergeCell ref="B143:C143"/>
    <mergeCell ref="D143:E143"/>
    <mergeCell ref="F143:G143"/>
    <mergeCell ref="B144:C144"/>
    <mergeCell ref="D144:E144"/>
    <mergeCell ref="F144:G144"/>
    <mergeCell ref="B149:C149"/>
    <mergeCell ref="D149:E149"/>
    <mergeCell ref="F149:G149"/>
    <mergeCell ref="B153:C153"/>
    <mergeCell ref="D153:E153"/>
    <mergeCell ref="F153:G153"/>
    <mergeCell ref="B147:C147"/>
    <mergeCell ref="D147:E147"/>
    <mergeCell ref="F147:G147"/>
    <mergeCell ref="B148:C148"/>
    <mergeCell ref="D148:E148"/>
    <mergeCell ref="F148:G148"/>
    <mergeCell ref="D157:E157"/>
    <mergeCell ref="D156:E156"/>
    <mergeCell ref="D155:E155"/>
    <mergeCell ref="D154:E154"/>
    <mergeCell ref="F154:G154"/>
    <mergeCell ref="F155:G155"/>
    <mergeCell ref="F156:G156"/>
    <mergeCell ref="F157:G157"/>
    <mergeCell ref="B160:C160"/>
    <mergeCell ref="D160:E160"/>
    <mergeCell ref="D159:E159"/>
    <mergeCell ref="D158:E158"/>
    <mergeCell ref="B154:C154"/>
    <mergeCell ref="B155:C155"/>
    <mergeCell ref="B156:C156"/>
    <mergeCell ref="B157:C157"/>
    <mergeCell ref="B158:C158"/>
    <mergeCell ref="B159:C159"/>
    <mergeCell ref="D165:E165"/>
    <mergeCell ref="F165:G165"/>
    <mergeCell ref="B166:C166"/>
    <mergeCell ref="D166:E166"/>
    <mergeCell ref="F166:G166"/>
    <mergeCell ref="F158:G158"/>
    <mergeCell ref="F159:G159"/>
    <mergeCell ref="F160:G160"/>
    <mergeCell ref="F161:G161"/>
    <mergeCell ref="B164:C164"/>
    <mergeCell ref="D164:E164"/>
    <mergeCell ref="F164:G164"/>
    <mergeCell ref="B161:C161"/>
    <mergeCell ref="D161:E161"/>
    <mergeCell ref="B173:C173"/>
    <mergeCell ref="D173:E173"/>
    <mergeCell ref="F173:G173"/>
    <mergeCell ref="A2:G2"/>
    <mergeCell ref="A21:G21"/>
    <mergeCell ref="B171:C171"/>
    <mergeCell ref="D171:E171"/>
    <mergeCell ref="F171:G171"/>
    <mergeCell ref="B172:C172"/>
    <mergeCell ref="D172:E172"/>
    <mergeCell ref="F172:G172"/>
    <mergeCell ref="B169:C169"/>
    <mergeCell ref="D169:E169"/>
    <mergeCell ref="F169:G169"/>
    <mergeCell ref="B170:C170"/>
    <mergeCell ref="D170:E170"/>
    <mergeCell ref="F170:G170"/>
    <mergeCell ref="B167:C167"/>
    <mergeCell ref="D167:E167"/>
    <mergeCell ref="F167:G167"/>
    <mergeCell ref="B168:C168"/>
    <mergeCell ref="D168:E168"/>
    <mergeCell ref="F168:G168"/>
    <mergeCell ref="B165:C16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622DA23C822C164E8A081D9F13D972B500632448C95F5E7346B7DFB660C7AD42FD" ma:contentTypeVersion="3" ma:contentTypeDescription="" ma:contentTypeScope="" ma:versionID="e4b2292576700a03b2909109d18eb965">
  <xsd:schema xmlns:xsd="http://www.w3.org/2001/XMLSchema" xmlns:xs="http://www.w3.org/2001/XMLSchema" xmlns:p="http://schemas.microsoft.com/office/2006/metadata/properties" xmlns:ns3="341f3a21-500e-418d-b220-102a9842abf4" xmlns:ns4="65974135-add3-4745-a69a-53ffb8ef10d2" xmlns:ns5="http://schemas.microsoft.com/sharepoint/v4" targetNamespace="http://schemas.microsoft.com/office/2006/metadata/properties" ma:root="true" ma:fieldsID="2fae443b9c1b926e9633afa4b574a674" ns3:_="" ns4:_="" ns5:_="">
    <xsd:import namespace="341f3a21-500e-418d-b220-102a9842abf4"/>
    <xsd:import namespace="65974135-add3-4745-a69a-53ffb8ef10d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From" minOccurs="0"/>
                <xsd:element ref="ns3:SentOn" minOccurs="0"/>
                <xsd:element ref="ns3:To" minOccurs="0"/>
                <xsd:element ref="ns3:ReceivedTime" minOccurs="0"/>
                <xsd:element ref="ns4:Attach_x0020_count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f3a21-500e-418d-b220-102a9842abf4" elementFormDefault="qualified">
    <xsd:import namespace="http://schemas.microsoft.com/office/2006/documentManagement/types"/>
    <xsd:import namespace="http://schemas.microsoft.com/office/infopath/2007/PartnerControls"/>
    <xsd:element name="From" ma:index="9" nillable="true" ma:displayName="From" ma:description="Auto-populated by saved email" ma:internalName="From">
      <xsd:simpleType>
        <xsd:restriction base="dms:Text">
          <xsd:maxLength value="255"/>
        </xsd:restriction>
      </xsd:simpleType>
    </xsd:element>
    <xsd:element name="SentOn" ma:index="10" nillable="true" ma:displayName="SentOn" ma:description="Auto-populated by saved email" ma:format="DateTime" ma:internalName="SentOn">
      <xsd:simpleType>
        <xsd:restriction base="dms:DateTime"/>
      </xsd:simpleType>
    </xsd:element>
    <xsd:element name="To" ma:index="11" nillable="true" ma:displayName="To" ma:description="Auto-populated by saved email" ma:internalName="To">
      <xsd:simpleType>
        <xsd:restriction base="dms:Text">
          <xsd:maxLength value="255"/>
        </xsd:restriction>
      </xsd:simpleType>
    </xsd:element>
    <xsd:element name="ReceivedTime" ma:index="12" nillable="true" ma:displayName="ReceivedTime" ma:description="Auto-populated by saved email" ma:format="DateTime" ma:internalName="Receive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74135-add3-4745-a69a-53ffb8ef10d2" elementFormDefault="qualified">
    <xsd:import namespace="http://schemas.microsoft.com/office/2006/documentManagement/types"/>
    <xsd:import namespace="http://schemas.microsoft.com/office/infopath/2007/PartnerControls"/>
    <xsd:element name="Attach_x0020_count" ma:index="13" nillable="true" ma:displayName="Attach count" ma:decimals="0" ma:internalName="Attach_x0020_count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Time xmlns="341f3a21-500e-418d-b220-102a9842abf4" xsi:nil="true"/>
    <SentOn xmlns="341f3a21-500e-418d-b220-102a9842abf4" xsi:nil="true"/>
    <IconOverlay xmlns="http://schemas.microsoft.com/sharepoint/v4" xsi:nil="true"/>
    <Attach_x0020_count xmlns="65974135-add3-4745-a69a-53ffb8ef10d2" xsi:nil="true"/>
    <From xmlns="341f3a21-500e-418d-b220-102a9842abf4" xsi:nil="true"/>
    <To xmlns="341f3a21-500e-418d-b220-102a9842abf4" xsi:nil="true"/>
  </documentManagement>
</p:properties>
</file>

<file path=customXml/itemProps1.xml><?xml version="1.0" encoding="utf-8"?>
<ds:datastoreItem xmlns:ds="http://schemas.openxmlformats.org/officeDocument/2006/customXml" ds:itemID="{8CF32E59-2956-476A-A577-8405E7B22E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C89757-F3FD-4F12-A81B-A38C7AD50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1f3a21-500e-418d-b220-102a9842abf4"/>
    <ds:schemaRef ds:uri="65974135-add3-4745-a69a-53ffb8ef10d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469870-4BAF-4160-A2D6-E5274D0A15CC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65974135-add3-4745-a69a-53ffb8ef10d2"/>
    <ds:schemaRef ds:uri="http://purl.org/dc/elements/1.1/"/>
    <ds:schemaRef ds:uri="http://purl.org/dc/terms/"/>
    <ds:schemaRef ds:uri="http://schemas.microsoft.com/office/2006/metadata/properties"/>
    <ds:schemaRef ds:uri="http://schemas.microsoft.com/sharepoint/v4"/>
    <ds:schemaRef ds:uri="http://schemas.openxmlformats.org/package/2006/metadata/core-properties"/>
    <ds:schemaRef ds:uri="341f3a21-500e-418d-b220-102a9842abf4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publication</vt:lpstr>
    </vt:vector>
  </TitlesOfParts>
  <Company>Ofcom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Toby Youell</dc:creator>
  <cp:lastModifiedBy>Toby Youell</cp:lastModifiedBy>
  <dcterms:created xsi:type="dcterms:W3CDTF">2013-10-07T16:27:40Z</dcterms:created>
  <dcterms:modified xsi:type="dcterms:W3CDTF">2016-02-29T18:47:47Z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0x010100622DA23C822C164E8A081D9F13D972B500632448C95F5E7346B7DFB660C7AD42FD</vt:lpwstr>
  </property>
</Properties>
</file>