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mc:AlternateContent xmlns:mc="http://schemas.openxmlformats.org/markup-compatibility/2006">
    <mc:Choice Requires="x15">
      <x15ac:absPath xmlns:x15ac="http://schemas.microsoft.com/office/spreadsheetml/2010/11/ac" url="http://projects/sites/mobspec/proj/Annual Licence Fees for 900MHz and 1800MHz Spectrum/2018 new ALF project/"/>
    </mc:Choice>
  </mc:AlternateContent>
  <xr:revisionPtr revIDLastSave="0" documentId="8_{CD7D852F-2904-4D1F-85A3-0CF9CDF44288}" xr6:coauthVersionLast="28" xr6:coauthVersionMax="28" xr10:uidLastSave="{00000000-0000-0000-0000-000000000000}"/>
  <bookViews>
    <workbookView xWindow="-12" yWindow="-12" windowWidth="12120" windowHeight="8232" xr2:uid="{00000000-000D-0000-FFFF-FFFF00000000}"/>
  </bookViews>
  <sheets>
    <sheet name="Contents" sheetId="50" r:id="rId1"/>
    <sheet name="Style Guidelines" sheetId="78" r:id="rId2"/>
    <sheet name="Inputs &gt;&gt;" sheetId="53" r:id="rId3"/>
    <sheet name="CPI" sheetId="62" r:id="rId4"/>
    <sheet name="PPPdata" sheetId="61" r:id="rId5"/>
    <sheet name="Other inputs" sheetId="64" r:id="rId6"/>
    <sheet name="Danish auction data" sheetId="63" r:id="rId7"/>
    <sheet name="Norwegian auction data" sheetId="75" r:id="rId8"/>
    <sheet name="Calculations &gt;&gt;" sheetId="76" r:id="rId9"/>
    <sheet name="Denmark 800 MHz" sheetId="72" r:id="rId10"/>
    <sheet name="Denmark 900 MHz" sheetId="71" r:id="rId11"/>
    <sheet name="Denmark 1800 MHz (all lots)" sheetId="68" r:id="rId12"/>
    <sheet name="Denmark 1800 MHz (B lots)" sheetId="67" r:id="rId13"/>
    <sheet name="Denmark 2.6 GHz" sheetId="70" r:id="rId14"/>
    <sheet name="Norway 900 MHz" sheetId="65" r:id="rId15"/>
    <sheet name="Norway 1800 MHz" sheetId="66" r:id="rId16"/>
    <sheet name="Outputs &gt;&gt;" sheetId="77" r:id="rId17"/>
    <sheet name="Absolute benchmarks and ratios" sheetId="73" r:id="rId18"/>
    <sheet name="Distance" sheetId="74" r:id="rId19"/>
  </sheets>
  <externalReferences>
    <externalReference r:id="rId20"/>
    <externalReference r:id="rId21"/>
  </externalReferences>
  <definedNames>
    <definedName name="_ftn1" localSheetId="17">'Absolute benchmarks and ratios'!$B$10</definedName>
    <definedName name="_ftn2" localSheetId="17">'Absolute benchmarks and ratios'!#REF!</definedName>
    <definedName name="_ftnref1" localSheetId="17">'Absolute benchmarks and ratios'!$C$3</definedName>
    <definedName name="_ftnref2" localSheetId="17">'Absolute benchmarks and ratios'!#REF!</definedName>
    <definedName name="AVGRATIO2.6TO800GROSS">[1]Avg2600to800ratio!$V$27</definedName>
    <definedName name="AVGRATIO2.6TO800NET">[1]Avg2600to800ratio!$U$27</definedName>
    <definedName name="COD_UK">[1]CountryData!$M$41</definedName>
    <definedName name="Cost_of_debt">'Other inputs'!$B$11</definedName>
    <definedName name="gchm">[2]Inputs!$A$7</definedName>
    <definedName name="hhhh">[2]Inputs!$A$8</definedName>
    <definedName name="kk">[2]Inputs!$A$5</definedName>
    <definedName name="PREFERREDPROXYMETHOD">[1]Inputs!$A$13</definedName>
    <definedName name="QA_box" localSheetId="1">#REF!</definedName>
    <definedName name="QA_box">Contents!$B$16</definedName>
    <definedName name="RANGECCAALF">[1]Inputs!$C$31:$C$56</definedName>
    <definedName name="RANGECCAUPFRONTFEE">[1]Inputs!$B$31:$B$56</definedName>
    <definedName name="RANGECOUNTRYCOD">[1]CountryData!$N$2:$N$29</definedName>
    <definedName name="RANGECOUNTRYCOVOBLS">[1]CountryData!$C$2:$C$29</definedName>
    <definedName name="RANGECOUNTRYDTTCOSTS">[1]CountryData!$D$2:$D$29</definedName>
    <definedName name="RANGECOUNTRYNAMES">[1]CountryData!$A$2:$A$29</definedName>
    <definedName name="RANGECOUNTRYSOURCE">[1]CountryData!$E$2:$E$29</definedName>
    <definedName name="RANGECOUNTRYWACC">[1]CountryData!$M$2:$M$29</definedName>
    <definedName name="RANGELOTDTTNETORGROSS">[1]LotDTTandCovObl!$I$3:$I$676</definedName>
    <definedName name="RANGELOTID">[1]LotDTTandCovObl!$D$3:$D$676</definedName>
    <definedName name="RANGEPANEL_LOTCOVOBLS?">[1]ScenarioPanel!$B$71:$C$135</definedName>
    <definedName name="RANGEPANEL_LOTDTT?">[1]ScenarioPanel!$B$136:$C$217</definedName>
    <definedName name="Style" localSheetId="1">#REF!</definedName>
    <definedName name="Style">Contents!$B$17</definedName>
    <definedName name="TERM">[1]Inputs!$A$2</definedName>
    <definedName name="TWELVE">[1]Inputs!$A$9</definedName>
    <definedName name="UK_A1">#REF!</definedName>
    <definedName name="UK_C">#REF!</definedName>
    <definedName name="UK_DTT">#REF!</definedName>
    <definedName name="UK_population">'Other inputs'!$B$6</definedName>
    <definedName name="UKDTTCOST">[1]Inputs!$A$8</definedName>
    <definedName name="UKLRPA1">[1]Inputs!$A$5</definedName>
    <definedName name="UKLRPA2">[1]Inputs!$A$6</definedName>
    <definedName name="UKLRPC">[1]Inputs!$A$7</definedName>
    <definedName name="UKPOP">[1]Inputs!$A$11</definedName>
    <definedName name="UKRATIO2.6TO800GROSS">[1]Avg2600to800ratio!$V$26</definedName>
    <definedName name="UKRATIO2.6TO800NET">[1]Avg2600to800ratio!$U$26</definedName>
    <definedName name="Version_box" localSheetId="1">#REF!</definedName>
    <definedName name="Version_box">Contents!$B$15</definedName>
    <definedName name="WACC_Austria">[1]CountryData!$M$2</definedName>
    <definedName name="WACC_Spain">[1]CountryData!$M$26</definedName>
    <definedName name="WACC_UK">[1]CountryData!$M$40</definedName>
    <definedName name="Workbook.Author" localSheetId="1">#REF!</definedName>
    <definedName name="Workbook.Author">Contents!$B$10</definedName>
    <definedName name="Workbook.Location" localSheetId="1">#REF!</definedName>
    <definedName name="Workbook.Location">Contents!$B$11</definedName>
    <definedName name="Workbook.Objective" localSheetId="1">#REF!</definedName>
    <definedName name="Workbook.Objective">Contents!$B$7</definedName>
    <definedName name="Workbook.Status" localSheetId="1">#REF!</definedName>
    <definedName name="Workbook.Status">Contents!$B$9</definedName>
    <definedName name="Workbook.Title" localSheetId="1">#REF!</definedName>
    <definedName name="Workbook.Title">Contents!$B$6</definedName>
    <definedName name="Workbook.Version" localSheetId="1">#REF!</definedName>
    <definedName name="Workbook.Version">Contents!$B$8</definedName>
  </definedNames>
  <calcPr calcId="171027"/>
</workbook>
</file>

<file path=xl/calcChain.xml><?xml version="1.0" encoding="utf-8"?>
<calcChain xmlns="http://schemas.openxmlformats.org/spreadsheetml/2006/main">
  <c r="B17" i="66" l="1"/>
  <c r="B14" i="66"/>
  <c r="B12" i="66"/>
  <c r="B11" i="66"/>
  <c r="B5" i="66"/>
  <c r="B4" i="66"/>
  <c r="B3" i="66"/>
  <c r="B17" i="65"/>
  <c r="B14" i="65"/>
  <c r="B12" i="65"/>
  <c r="B11" i="65"/>
  <c r="B5" i="65"/>
  <c r="B4" i="65"/>
  <c r="B3" i="65"/>
  <c r="B5" i="70"/>
  <c r="B4" i="70"/>
  <c r="B5" i="67"/>
  <c r="B4" i="67"/>
  <c r="B5" i="68"/>
  <c r="B4" i="68"/>
  <c r="B5" i="71"/>
  <c r="B4" i="71"/>
  <c r="B5" i="72" l="1"/>
  <c r="B4" i="72"/>
  <c r="G18" i="75"/>
  <c r="G44" i="75"/>
  <c r="D44" i="75"/>
  <c r="H44" i="75" s="1"/>
  <c r="H18" i="75"/>
  <c r="D18" i="75"/>
  <c r="B25" i="74" l="1"/>
  <c r="B26" i="74"/>
  <c r="D10" i="72"/>
  <c r="D10" i="71"/>
  <c r="D10" i="70"/>
  <c r="B3" i="68"/>
  <c r="D10" i="68"/>
  <c r="B11" i="68"/>
  <c r="B12" i="68"/>
  <c r="C12" i="68" s="1"/>
  <c r="B14" i="68"/>
  <c r="B17" i="68"/>
  <c r="B27" i="68" s="1"/>
  <c r="C27" i="68" s="1"/>
  <c r="D10" i="67"/>
  <c r="D10" i="66"/>
  <c r="C12" i="66"/>
  <c r="B20" i="66"/>
  <c r="C20" i="66" s="1"/>
  <c r="B21" i="66"/>
  <c r="C21" i="66" s="1"/>
  <c r="B22" i="66"/>
  <c r="C22" i="66" s="1"/>
  <c r="B23" i="66"/>
  <c r="C23" i="66" s="1"/>
  <c r="B24" i="66"/>
  <c r="C24" i="66" s="1"/>
  <c r="B25" i="66"/>
  <c r="C25" i="66" s="1"/>
  <c r="B26" i="66"/>
  <c r="C26" i="66" s="1"/>
  <c r="B27" i="66"/>
  <c r="C27" i="66" s="1"/>
  <c r="B28" i="66"/>
  <c r="C28" i="66" s="1"/>
  <c r="B29" i="66"/>
  <c r="C29" i="66" s="1"/>
  <c r="B30" i="66"/>
  <c r="C30" i="66" s="1"/>
  <c r="B31" i="66"/>
  <c r="C31" i="66" s="1"/>
  <c r="B32" i="66"/>
  <c r="C32" i="66" s="1"/>
  <c r="B33" i="66"/>
  <c r="C33" i="66" s="1"/>
  <c r="B34" i="66"/>
  <c r="C34" i="66" s="1"/>
  <c r="B35" i="66"/>
  <c r="C35" i="66" s="1"/>
  <c r="B36" i="66"/>
  <c r="C36" i="66" s="1"/>
  <c r="B37" i="66"/>
  <c r="C37" i="66" s="1"/>
  <c r="D10" i="65"/>
  <c r="C12" i="65"/>
  <c r="B22" i="65"/>
  <c r="C22" i="65" s="1"/>
  <c r="B20" i="65"/>
  <c r="C20" i="65" s="1"/>
  <c r="B21" i="65"/>
  <c r="C21" i="65" s="1"/>
  <c r="B23" i="65"/>
  <c r="C23" i="65" s="1"/>
  <c r="B24" i="65"/>
  <c r="C24" i="65" s="1"/>
  <c r="B25" i="65"/>
  <c r="C25" i="65" s="1"/>
  <c r="B26" i="65"/>
  <c r="C26" i="65" s="1"/>
  <c r="B28" i="65"/>
  <c r="C28" i="65" s="1"/>
  <c r="B30" i="65"/>
  <c r="C30" i="65" s="1"/>
  <c r="B31" i="65"/>
  <c r="C31" i="65" s="1"/>
  <c r="B32" i="65"/>
  <c r="C32" i="65" s="1"/>
  <c r="B33" i="65"/>
  <c r="C33" i="65" s="1"/>
  <c r="B34" i="65"/>
  <c r="C34" i="65" s="1"/>
  <c r="B35" i="65"/>
  <c r="C35" i="65" s="1"/>
  <c r="B36" i="65"/>
  <c r="C36" i="65" s="1"/>
  <c r="B11" i="70"/>
  <c r="H24" i="63"/>
  <c r="B12" i="70"/>
  <c r="C12" i="70" s="1"/>
  <c r="B3" i="70"/>
  <c r="B17" i="70"/>
  <c r="N24" i="63"/>
  <c r="N26" i="63" s="1"/>
  <c r="Q24" i="63"/>
  <c r="O25" i="63"/>
  <c r="P25" i="63"/>
  <c r="Q25" i="63"/>
  <c r="R25" i="63"/>
  <c r="L26" i="63"/>
  <c r="B11" i="67" s="1"/>
  <c r="M26" i="63"/>
  <c r="B14" i="67" s="1"/>
  <c r="O26" i="63"/>
  <c r="B12" i="67" s="1"/>
  <c r="C12" i="67" s="1"/>
  <c r="P26" i="63"/>
  <c r="B3" i="67" s="1"/>
  <c r="Q26" i="63"/>
  <c r="B17" i="67" s="1"/>
  <c r="B20" i="67" s="1"/>
  <c r="C20" i="67" s="1"/>
  <c r="B11" i="71"/>
  <c r="B14" i="71"/>
  <c r="B12" i="71"/>
  <c r="C12" i="71" s="1"/>
  <c r="B3" i="71"/>
  <c r="B17" i="71"/>
  <c r="H39" i="63"/>
  <c r="H40" i="63"/>
  <c r="B11" i="72"/>
  <c r="H57" i="63"/>
  <c r="B12" i="72"/>
  <c r="C12" i="72" s="1"/>
  <c r="B3" i="72"/>
  <c r="B17" i="72"/>
  <c r="J7" i="61"/>
  <c r="J8" i="61"/>
  <c r="J9" i="61"/>
  <c r="B30" i="67" l="1"/>
  <c r="C30" i="67" s="1"/>
  <c r="B24" i="67"/>
  <c r="C24" i="67" s="1"/>
  <c r="B34" i="67"/>
  <c r="C34" i="67" s="1"/>
  <c r="B21" i="67"/>
  <c r="C21" i="67" s="1"/>
  <c r="B25" i="67"/>
  <c r="C25" i="67" s="1"/>
  <c r="B20" i="68"/>
  <c r="C20" i="68" s="1"/>
  <c r="B33" i="68"/>
  <c r="C33" i="68" s="1"/>
  <c r="B25" i="68"/>
  <c r="C25" i="68" s="1"/>
  <c r="B32" i="68"/>
  <c r="C32" i="68" s="1"/>
  <c r="B24" i="68"/>
  <c r="C24" i="68" s="1"/>
  <c r="B31" i="68"/>
  <c r="C31" i="68" s="1"/>
  <c r="B23" i="68"/>
  <c r="C23" i="68" s="1"/>
  <c r="B34" i="68"/>
  <c r="C34" i="68" s="1"/>
  <c r="B32" i="67"/>
  <c r="C32" i="67" s="1"/>
  <c r="B28" i="67"/>
  <c r="C28" i="67" s="1"/>
  <c r="B23" i="67"/>
  <c r="C23" i="67" s="1"/>
  <c r="B30" i="68"/>
  <c r="C30" i="68" s="1"/>
  <c r="B26" i="68"/>
  <c r="C26" i="68" s="1"/>
  <c r="B22" i="68"/>
  <c r="C22" i="68" s="1"/>
  <c r="B21" i="68"/>
  <c r="C21" i="68" s="1"/>
  <c r="B26" i="67"/>
  <c r="C26" i="67" s="1"/>
  <c r="B29" i="68"/>
  <c r="C29" i="68" s="1"/>
  <c r="B20" i="71"/>
  <c r="C20" i="71" s="1"/>
  <c r="B22" i="70"/>
  <c r="C22" i="70" s="1"/>
  <c r="B26" i="70"/>
  <c r="C26" i="70" s="1"/>
  <c r="B30" i="70"/>
  <c r="C30" i="70" s="1"/>
  <c r="B34" i="70"/>
  <c r="C34" i="70" s="1"/>
  <c r="B38" i="70"/>
  <c r="C38" i="70" s="1"/>
  <c r="B23" i="70"/>
  <c r="C23" i="70" s="1"/>
  <c r="B27" i="70"/>
  <c r="C27" i="70" s="1"/>
  <c r="B31" i="70"/>
  <c r="C31" i="70" s="1"/>
  <c r="B35" i="70"/>
  <c r="C35" i="70" s="1"/>
  <c r="B39" i="70"/>
  <c r="C39" i="70" s="1"/>
  <c r="B24" i="70"/>
  <c r="C24" i="70" s="1"/>
  <c r="B28" i="70"/>
  <c r="C28" i="70" s="1"/>
  <c r="B32" i="70"/>
  <c r="C32" i="70" s="1"/>
  <c r="B36" i="70"/>
  <c r="C36" i="70" s="1"/>
  <c r="B21" i="70"/>
  <c r="C21" i="70" s="1"/>
  <c r="B25" i="70"/>
  <c r="C25" i="70" s="1"/>
  <c r="B29" i="70"/>
  <c r="C29" i="70" s="1"/>
  <c r="B33" i="70"/>
  <c r="C33" i="70" s="1"/>
  <c r="B37" i="70"/>
  <c r="C37" i="70" s="1"/>
  <c r="B29" i="72"/>
  <c r="C29" i="72" s="1"/>
  <c r="B33" i="72"/>
  <c r="C33" i="72" s="1"/>
  <c r="B37" i="72"/>
  <c r="C37" i="72" s="1"/>
  <c r="B41" i="72"/>
  <c r="C41" i="72" s="1"/>
  <c r="B30" i="72"/>
  <c r="C30" i="72" s="1"/>
  <c r="B34" i="72"/>
  <c r="C34" i="72" s="1"/>
  <c r="B38" i="72"/>
  <c r="C38" i="72" s="1"/>
  <c r="B42" i="72"/>
  <c r="C42" i="72" s="1"/>
  <c r="B31" i="72"/>
  <c r="C31" i="72" s="1"/>
  <c r="B35" i="72"/>
  <c r="C35" i="72" s="1"/>
  <c r="B39" i="72"/>
  <c r="C39" i="72" s="1"/>
  <c r="B32" i="72"/>
  <c r="C32" i="72" s="1"/>
  <c r="B36" i="72"/>
  <c r="C36" i="72" s="1"/>
  <c r="B40" i="72"/>
  <c r="C40" i="72" s="1"/>
  <c r="B14" i="72"/>
  <c r="B23" i="72" s="1"/>
  <c r="C23" i="72" s="1"/>
  <c r="B14" i="70"/>
  <c r="B20" i="70" s="1"/>
  <c r="C20" i="70" s="1"/>
  <c r="I13" i="66"/>
  <c r="I17" i="66" s="1"/>
  <c r="B33" i="67"/>
  <c r="C33" i="67" s="1"/>
  <c r="B31" i="67"/>
  <c r="C31" i="67" s="1"/>
  <c r="B29" i="67"/>
  <c r="C29" i="67" s="1"/>
  <c r="B27" i="67"/>
  <c r="C27" i="67" s="1"/>
  <c r="B22" i="67"/>
  <c r="C22" i="67" s="1"/>
  <c r="B28" i="68"/>
  <c r="C28" i="68" s="1"/>
  <c r="B43" i="71"/>
  <c r="C43" i="71" s="1"/>
  <c r="B41" i="71"/>
  <c r="C41" i="71" s="1"/>
  <c r="B39" i="71"/>
  <c r="C39" i="71" s="1"/>
  <c r="B37" i="71"/>
  <c r="C37" i="71" s="1"/>
  <c r="B35" i="71"/>
  <c r="C35" i="71" s="1"/>
  <c r="B33" i="71"/>
  <c r="C33" i="71" s="1"/>
  <c r="B31" i="71"/>
  <c r="C31" i="71" s="1"/>
  <c r="B29" i="71"/>
  <c r="C29" i="71" s="1"/>
  <c r="B27" i="71"/>
  <c r="C27" i="71" s="1"/>
  <c r="B26" i="71"/>
  <c r="C26" i="71" s="1"/>
  <c r="B24" i="71"/>
  <c r="C24" i="71" s="1"/>
  <c r="B21" i="71"/>
  <c r="C21" i="71" s="1"/>
  <c r="B28" i="72"/>
  <c r="C28" i="72" s="1"/>
  <c r="B25" i="72"/>
  <c r="C25" i="72" s="1"/>
  <c r="B29" i="65"/>
  <c r="C29" i="65" s="1"/>
  <c r="B27" i="65"/>
  <c r="C27" i="65" s="1"/>
  <c r="B42" i="71"/>
  <c r="C42" i="71" s="1"/>
  <c r="B40" i="71"/>
  <c r="C40" i="71" s="1"/>
  <c r="B38" i="71"/>
  <c r="C38" i="71" s="1"/>
  <c r="B36" i="71"/>
  <c r="C36" i="71" s="1"/>
  <c r="B34" i="71"/>
  <c r="C34" i="71" s="1"/>
  <c r="B32" i="71"/>
  <c r="C32" i="71" s="1"/>
  <c r="B30" i="71"/>
  <c r="C30" i="71" s="1"/>
  <c r="B28" i="71"/>
  <c r="C28" i="71" s="1"/>
  <c r="B25" i="71"/>
  <c r="C25" i="71" s="1"/>
  <c r="B23" i="71"/>
  <c r="C23" i="71" s="1"/>
  <c r="B22" i="71"/>
  <c r="C22" i="71" s="1"/>
  <c r="R26" i="63"/>
  <c r="R24" i="63"/>
  <c r="I13" i="65" l="1"/>
  <c r="I17" i="65" s="1"/>
  <c r="I13" i="68"/>
  <c r="I17" i="68" s="1"/>
  <c r="I13" i="67"/>
  <c r="I17" i="67" s="1"/>
  <c r="B22" i="72"/>
  <c r="C22" i="72" s="1"/>
  <c r="I13" i="70"/>
  <c r="I17" i="70" s="1"/>
  <c r="B20" i="72"/>
  <c r="C20" i="72" s="1"/>
  <c r="B21" i="72"/>
  <c r="C21" i="72" s="1"/>
  <c r="B24" i="72"/>
  <c r="C24" i="72" s="1"/>
  <c r="B26" i="72"/>
  <c r="C26" i="72" s="1"/>
  <c r="B27" i="72"/>
  <c r="C27" i="72" s="1"/>
  <c r="I13" i="71"/>
  <c r="I17" i="71" s="1"/>
  <c r="I13" i="72" l="1"/>
  <c r="I17" i="72" s="1"/>
  <c r="I21" i="65" l="1"/>
  <c r="I21" i="67"/>
  <c r="I21" i="68"/>
  <c r="I21" i="70"/>
  <c r="I21" i="66"/>
  <c r="I21" i="72"/>
  <c r="I21" i="71"/>
  <c r="I25" i="70" l="1"/>
  <c r="I29" i="70" s="1"/>
  <c r="F6" i="73" s="1"/>
  <c r="F7" i="73" s="1"/>
  <c r="I25" i="68"/>
  <c r="I29" i="68" s="1"/>
  <c r="I25" i="67"/>
  <c r="I29" i="67" s="1"/>
  <c r="I25" i="66"/>
  <c r="I29" i="66" s="1"/>
  <c r="E8" i="73" s="1"/>
  <c r="I25" i="65"/>
  <c r="I29" i="65" s="1"/>
  <c r="D8" i="73" s="1"/>
  <c r="I25" i="71"/>
  <c r="I29" i="71" s="1"/>
  <c r="D6" i="73" s="1"/>
  <c r="D7" i="73" s="1"/>
  <c r="I25" i="72"/>
  <c r="I29" i="72" s="1"/>
  <c r="I8" i="73" l="1"/>
  <c r="E7" i="73"/>
  <c r="H7" i="73" s="1"/>
  <c r="C14" i="74"/>
  <c r="C7" i="74"/>
  <c r="E6" i="73"/>
  <c r="I6" i="73" s="1"/>
  <c r="C8" i="74"/>
  <c r="C6" i="73"/>
  <c r="C15" i="74"/>
  <c r="F2" i="50"/>
  <c r="H6" i="73" l="1"/>
  <c r="C16" i="74"/>
  <c r="B31" i="74" s="1"/>
  <c r="I7" i="73"/>
  <c r="C9" i="74"/>
  <c r="B30" i="74" s="1"/>
  <c r="C7" i="73"/>
  <c r="J7" i="73" s="1"/>
  <c r="J6" i="73"/>
  <c r="G6" i="73"/>
  <c r="G7" i="73" l="1"/>
</calcChain>
</file>

<file path=xl/sharedStrings.xml><?xml version="1.0" encoding="utf-8"?>
<sst xmlns="http://schemas.openxmlformats.org/spreadsheetml/2006/main" count="748" uniqueCount="372">
  <si>
    <t>Sheet</t>
  </si>
  <si>
    <t>Description</t>
  </si>
  <si>
    <t>Status</t>
  </si>
  <si>
    <t>Notes</t>
  </si>
  <si>
    <t>Sheet Title</t>
  </si>
  <si>
    <t>Version</t>
  </si>
  <si>
    <t>Objective</t>
  </si>
  <si>
    <t xml:space="preserve">Title </t>
  </si>
  <si>
    <t>Information</t>
  </si>
  <si>
    <t>Contents</t>
  </si>
  <si>
    <t>This contents sheet</t>
  </si>
  <si>
    <t xml:space="preserve"> </t>
  </si>
  <si>
    <t>Confidentiality status</t>
  </si>
  <si>
    <t>Do you want?</t>
  </si>
  <si>
    <t>Date</t>
  </si>
  <si>
    <t>Source</t>
  </si>
  <si>
    <t>900 MHz and 1800 MHz ALFs: Auctions since 2015 Statement</t>
  </si>
  <si>
    <t>Version 1</t>
  </si>
  <si>
    <t>No confidential data</t>
  </si>
  <si>
    <t>Inputs</t>
  </si>
  <si>
    <t>Holding sheet ahead of sheets which show data inputs</t>
  </si>
  <si>
    <t>CPI</t>
  </si>
  <si>
    <t>Contains the time series of UK CPI index from 2010-2018</t>
  </si>
  <si>
    <t>PPPdata</t>
  </si>
  <si>
    <t>Contains the time series of PPP Conversion factors</t>
  </si>
  <si>
    <t>Danish auction data</t>
  </si>
  <si>
    <t>Contains the data on Danish auctions</t>
  </si>
  <si>
    <t>Norwegian auction data</t>
  </si>
  <si>
    <t>Contains the data on Norwegian auctions</t>
  </si>
  <si>
    <t>Outputs</t>
  </si>
  <si>
    <t>Calculations</t>
  </si>
  <si>
    <t>Holding sheet ahead of sheets containing calculations</t>
  </si>
  <si>
    <t>Danish 800 MHz</t>
  </si>
  <si>
    <t>Danish 900 MHz</t>
  </si>
  <si>
    <t>Danish 2.6 GHz</t>
  </si>
  <si>
    <t>Norwegian 900 MHz</t>
  </si>
  <si>
    <t>Holding sheet ahead of sheets containing outputs</t>
  </si>
  <si>
    <t>Distance</t>
  </si>
  <si>
    <t>Estimate absolute and relative value benchmarks for Danish and Norwegian auctions that have taken place since 2015.</t>
  </si>
  <si>
    <t>2015 base</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</si>
  <si>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</si>
  <si>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</si>
  <si>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</si>
  <si>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</si>
  <si>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</si>
  <si>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</si>
  <si>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</si>
  <si>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</si>
  <si>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</si>
  <si>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</si>
  <si>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</si>
  <si>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</si>
  <si>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</si>
  <si>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</si>
  <si>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</si>
  <si>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</si>
  <si>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</si>
  <si>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</si>
  <si>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</si>
  <si>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</si>
  <si>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</si>
  <si>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</si>
  <si>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</si>
  <si>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</si>
  <si>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</si>
  <si>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</si>
  <si>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</si>
  <si>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</si>
  <si>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</si>
  <si>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</si>
  <si>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</si>
  <si>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</si>
  <si>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</si>
  <si>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</si>
  <si>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</si>
  <si>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</si>
  <si>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</si>
  <si>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</si>
  <si>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</si>
  <si>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</si>
  <si>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</si>
  <si>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</si>
  <si>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</si>
  <si>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</si>
  <si>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</si>
  <si>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</si>
  <si>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</si>
  <si>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</si>
  <si>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</si>
  <si>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</si>
  <si>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</si>
  <si>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</si>
  <si>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</si>
  <si>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</si>
  <si>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</si>
  <si>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</si>
  <si>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</si>
  <si>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</si>
  <si>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</si>
  <si>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</si>
  <si>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</si>
  <si>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</si>
  <si>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</si>
  <si>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</si>
  <si>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</si>
  <si>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</si>
  <si>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</si>
  <si>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</si>
  <si>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</si>
  <si>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</si>
  <si>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</si>
  <si>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</si>
  <si>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</si>
  <si>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</si>
  <si>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</si>
  <si>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</si>
  <si>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</si>
  <si>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</si>
  <si>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</si>
  <si>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</si>
  <si>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</si>
  <si>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</si>
  <si>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</si>
  <si>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</si>
  <si>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</si>
  <si>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</si>
  <si>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</si>
  <si>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</si>
  <si>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</si>
  <si>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</si>
  <si>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</si>
  <si>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</si>
  <si>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</si>
  <si>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</si>
  <si>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</si>
  <si>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</si>
  <si>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</si>
  <si>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</si>
  <si>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</si>
  <si>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</si>
  <si>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https://data.worldbank.org/indicator/PA.NUS.PPP</t>
  </si>
  <si>
    <t>UK</t>
  </si>
  <si>
    <t>Norway</t>
  </si>
  <si>
    <t>Denmark</t>
  </si>
  <si>
    <t>800 MHz</t>
  </si>
  <si>
    <t>Mark-up</t>
  </si>
  <si>
    <t>ALF</t>
  </si>
  <si>
    <t>Population</t>
  </si>
  <si>
    <t>Duration</t>
  </si>
  <si>
    <t>Reserve price</t>
  </si>
  <si>
    <t>Price Paid</t>
  </si>
  <si>
    <t>MHz</t>
  </si>
  <si>
    <t>Data to use</t>
  </si>
  <si>
    <t>TDC's winning bid</t>
  </si>
  <si>
    <t>Bids used to derive market value</t>
  </si>
  <si>
    <t>-</t>
  </si>
  <si>
    <t>Unsold</t>
  </si>
  <si>
    <t>Hi3G</t>
  </si>
  <si>
    <t>DKK111.5m</t>
  </si>
  <si>
    <t>2x10</t>
  </si>
  <si>
    <t>TT-Netvaerket</t>
  </si>
  <si>
    <t>DKK627.8m</t>
  </si>
  <si>
    <t>2x20</t>
  </si>
  <si>
    <t>TDC</t>
  </si>
  <si>
    <t>2x30</t>
  </si>
  <si>
    <t>Total Available</t>
  </si>
  <si>
    <t>Package mark-up</t>
  </si>
  <si>
    <t>June 2012 800 MHz auction</t>
  </si>
  <si>
    <t>1800 MHz</t>
  </si>
  <si>
    <t>900 MHz</t>
  </si>
  <si>
    <t>Hi3G's winning bid</t>
  </si>
  <si>
    <t>https://ens.dk/sites/ens.dk/files/Tele/information_memorandum_june_2016.pdf</t>
  </si>
  <si>
    <t>Para 3.8</t>
  </si>
  <si>
    <t>e)</t>
  </si>
  <si>
    <t>http://denmark.dk/en/quick-facts/facts</t>
  </si>
  <si>
    <t>d)</t>
  </si>
  <si>
    <t>Para 3.5</t>
  </si>
  <si>
    <t>c)</t>
  </si>
  <si>
    <t>DKK 4m</t>
  </si>
  <si>
    <t>DKK 8m</t>
  </si>
  <si>
    <t>2x5</t>
  </si>
  <si>
    <t>Table 2</t>
  </si>
  <si>
    <t>b)</t>
  </si>
  <si>
    <t>https://ens.dk/en/our-responsibilities/spectrum/auctions</t>
  </si>
  <si>
    <t>a)</t>
  </si>
  <si>
    <t>Price Paid 1800 MHz</t>
  </si>
  <si>
    <t>Price Paid 900 MHz</t>
  </si>
  <si>
    <t>Sources</t>
  </si>
  <si>
    <t>September 2010 multiband auction</t>
  </si>
  <si>
    <t>B lots</t>
  </si>
  <si>
    <t>A lot</t>
  </si>
  <si>
    <t>All</t>
  </si>
  <si>
    <t>2.6 GHz</t>
  </si>
  <si>
    <t>TT-Netvaerket's winning bid</t>
  </si>
  <si>
    <t>€953k</t>
  </si>
  <si>
    <t>DKK425.2m</t>
  </si>
  <si>
    <t>2x25</t>
  </si>
  <si>
    <t>€45.2m</t>
  </si>
  <si>
    <t>Telia</t>
  </si>
  <si>
    <t>DKK300.2m</t>
  </si>
  <si>
    <t>€44.8m</t>
  </si>
  <si>
    <t>Telenor</t>
  </si>
  <si>
    <t>2x65</t>
  </si>
  <si>
    <t>2x70</t>
  </si>
  <si>
    <t>Package mark-up on reserve price</t>
  </si>
  <si>
    <t>Unpaired 2.6 GHz</t>
  </si>
  <si>
    <t>May 2010 2.6 GHz auction</t>
  </si>
  <si>
    <t>Auctions since 2015</t>
  </si>
  <si>
    <t>Auctions covered in 2015 Statement</t>
  </si>
  <si>
    <t>WACC:</t>
  </si>
  <si>
    <t>&lt;&lt;Time
----
Country&gt;&gt;</t>
  </si>
  <si>
    <t>LF_MHz_Pop</t>
  </si>
  <si>
    <t>Step 5: Adjust for population and lot size</t>
  </si>
  <si>
    <t>LF_realGBP</t>
  </si>
  <si>
    <t>Step 4: Adjust for inflation</t>
  </si>
  <si>
    <t>Disc. Payment amount</t>
  </si>
  <si>
    <t>Payment amount</t>
  </si>
  <si>
    <t>Year</t>
  </si>
  <si>
    <t>LFgbp</t>
  </si>
  <si>
    <t>ALFs (p.a.)</t>
  </si>
  <si>
    <t>Step 3: Convert to GBP</t>
  </si>
  <si>
    <t>100% up front</t>
  </si>
  <si>
    <t>Repayment plan</t>
  </si>
  <si>
    <t>LFduradj</t>
  </si>
  <si>
    <t>Price</t>
  </si>
  <si>
    <t>Step 2: Adjust for duration of licence</t>
  </si>
  <si>
    <t>LFnpv</t>
  </si>
  <si>
    <t>May</t>
  </si>
  <si>
    <t>Using all bidders data</t>
  </si>
  <si>
    <t>Step 1: Calculate NPV of licence fee in domestic currency</t>
  </si>
  <si>
    <t>http://www.dotecon.com/news/nkom-announces-900-mhz-auction-results/</t>
  </si>
  <si>
    <t>UK Population</t>
  </si>
  <si>
    <t>COD</t>
  </si>
  <si>
    <t>https://www.ssb.no/en/befolkning/statistikker/folkemengde/aar-per-1-januar</t>
  </si>
  <si>
    <t>Country</t>
  </si>
  <si>
    <t>Jan</t>
  </si>
  <si>
    <t>https://eng.nkom.no/technical/frequency-auctions/auctions/planned-completed-auctions/auction-23-1800-mhz</t>
  </si>
  <si>
    <t>Norwegian 1800 MHz (2016)</t>
  </si>
  <si>
    <t>taking 60% (30 out of 50 MHz) of fixed annual fee</t>
  </si>
  <si>
    <t>20% in year 0, then 10% for next 8 years</t>
  </si>
  <si>
    <t>excluding 2x10 A lot at reserve price of 50m DKK</t>
  </si>
  <si>
    <t>excluding 2x10 A lot</t>
  </si>
  <si>
    <t>Sep</t>
  </si>
  <si>
    <t>Use TT_Netvaerkt winning bid</t>
  </si>
  <si>
    <t>Danish 1800 MHz (2016)</t>
  </si>
  <si>
    <t>100% up-front</t>
  </si>
  <si>
    <t>Focus only on TDC's winning bid</t>
  </si>
  <si>
    <t>October</t>
  </si>
  <si>
    <t>June</t>
  </si>
  <si>
    <t>2.6 GHz/ 800 MHz</t>
  </si>
  <si>
    <t>1800 MHz/ 900 MHz</t>
  </si>
  <si>
    <t>1800 MHz/ 2.6 GHz</t>
  </si>
  <si>
    <t>1800 MHz / 800 MHz</t>
  </si>
  <si>
    <t>Ratios (%)</t>
  </si>
  <si>
    <t>Absolute values (£m/MHz)</t>
  </si>
  <si>
    <t>For formula, see paragraph A7.81 of 2015 Statement</t>
  </si>
  <si>
    <t>£m</t>
  </si>
  <si>
    <t>UK equivalent value for 1800 MHz (April 2018 prices)</t>
  </si>
  <si>
    <t>UK values (April 2018 prices)</t>
  </si>
  <si>
    <t>UK 800 MHz value with coverage obligation and gross of expected DTT co-existence costs. See Tables A7.3 and A7.4 in 2015 Statement</t>
  </si>
  <si>
    <t>UK values (March 2013 prices)</t>
  </si>
  <si>
    <t>Y/X</t>
  </si>
  <si>
    <t>800 and 2.6</t>
  </si>
  <si>
    <t>X</t>
  </si>
  <si>
    <t>1800 and 2.6</t>
  </si>
  <si>
    <t>Y</t>
  </si>
  <si>
    <t>UK CPI time series</t>
  </si>
  <si>
    <t>Source: ONS</t>
  </si>
  <si>
    <t>https://www.ons.gov.uk/economy/inflationandpriceindices/timeseries/d7bt/</t>
  </si>
  <si>
    <t>Series ID:</t>
  </si>
  <si>
    <t>D7BT</t>
  </si>
  <si>
    <t>PPP Conversion Factors</t>
  </si>
  <si>
    <t>Source: World Development Indicators</t>
  </si>
  <si>
    <t>Last updated: 21/05/2018</t>
  </si>
  <si>
    <t>Indicator Name</t>
  </si>
  <si>
    <t>PPP conversion factor, GDP (LCU per international $)</t>
  </si>
  <si>
    <t>Source: 2015 Statement, benchmarking dataset</t>
  </si>
  <si>
    <t>2017 900 MHz auction</t>
  </si>
  <si>
    <t>Total available</t>
  </si>
  <si>
    <t>TeliaSonera</t>
  </si>
  <si>
    <t>NOK 394.0m</t>
  </si>
  <si>
    <t>TeleNor</t>
  </si>
  <si>
    <t>NOK 396.2m</t>
  </si>
  <si>
    <t>Third bidder</t>
  </si>
  <si>
    <t>All bidders</t>
  </si>
  <si>
    <t>https://www.nkom.no/teknisk/frekvensauksjoner/auksjoner/planlagte-avsluttede/_attachment/27995?_ts=15adcabcd30</t>
  </si>
  <si>
    <t>Page 6</t>
  </si>
  <si>
    <t>Page 7</t>
  </si>
  <si>
    <t>Pages 7-8</t>
  </si>
  <si>
    <t>2016 1800 MHz auction</t>
  </si>
  <si>
    <t>2x15</t>
  </si>
  <si>
    <t>NOK 292.7m</t>
  </si>
  <si>
    <t>NOK 585.3m</t>
  </si>
  <si>
    <t>Ice Communication</t>
  </si>
  <si>
    <t>https://eng.nkom.no/technical/frequency-auctions/auctions/planned-completed-auctions/_attachment/20880?_download=true&amp;_ts=150f040a7c3</t>
  </si>
  <si>
    <t>Page 5</t>
  </si>
  <si>
    <t>Pages 6-7</t>
  </si>
  <si>
    <t>Other inputs</t>
  </si>
  <si>
    <t>Contains the other inputs used in the calculations</t>
  </si>
  <si>
    <t>Discount Factors and cost of debt</t>
  </si>
  <si>
    <t>Source: Figures used for Norway and Denmark in 2015 Statement (based on UK WACC and (real, post-tax) cost of debt figures from 2011 MCT Statement).</t>
  </si>
  <si>
    <t>UK population</t>
  </si>
  <si>
    <t>Source: ONS 2011 Census (figure used in 2015 Statement)</t>
  </si>
  <si>
    <t>Cost of debt</t>
  </si>
  <si>
    <t>Denmark 800 MHz</t>
  </si>
  <si>
    <t>UK-equivalent absolute value</t>
  </si>
  <si>
    <t>Denmark 900 MHz</t>
  </si>
  <si>
    <t>Denmark 1800 MHz (all lots)</t>
  </si>
  <si>
    <t>Denmark 1800 MHz (B lots)</t>
  </si>
  <si>
    <t>Denmark 2.6 GHz</t>
  </si>
  <si>
    <t>Norway 900 MHz</t>
  </si>
  <si>
    <t>Norway 1800 MHz</t>
  </si>
  <si>
    <t>Absolute benchmarks and ratios</t>
  </si>
  <si>
    <t>Denmark (all 1800 MHz lots)</t>
  </si>
  <si>
    <t>Denmark (1800 MHz B lots only)</t>
  </si>
  <si>
    <t>Note: ratio formulae modified to remove effect of PPP conversion factors taken at different times from the ratios</t>
  </si>
  <si>
    <t>Distance method benchmark</t>
  </si>
  <si>
    <t>Using all lots from 1800 MHz auction</t>
  </si>
  <si>
    <t>Using only B lots from 1800 MHz auction</t>
  </si>
  <si>
    <t xml:space="preserve">Note: formulae modified to remove effect of PPP conversion factors taken at different times </t>
  </si>
  <si>
    <t>All lots</t>
  </si>
  <si>
    <t>Calculation of absolute UK-equivalent value from Danish 800 MHz auction</t>
  </si>
  <si>
    <t>Calculation of absolute UK-equivalent value from Danish 900 MHz auction</t>
  </si>
  <si>
    <t>Calculation of absolute UK-equivalent value from 2016 Danish 1800 MHz auction</t>
  </si>
  <si>
    <t>Calculation of absolute UK-equivalent value from 2016 Danish 1800 MHz auction using only B lots</t>
  </si>
  <si>
    <t>Calculation of absolute UK-equivalent value from Danish 2.6 GHz auction</t>
  </si>
  <si>
    <t>Calculation of absolute UK-equivalent value from Norwegian 900 MHz auction</t>
  </si>
  <si>
    <t>Calculation of absolute UK-equivalent value from Norwegian 1800 MHz auction</t>
  </si>
  <si>
    <t>Absolute UK-equivalent values from auctions and paired ratios</t>
  </si>
  <si>
    <t>Calculates relative value benchmark for Denmark based on the distance method</t>
  </si>
  <si>
    <t>Price Paid (DKK)</t>
  </si>
  <si>
    <t>Reserve price (DKK)</t>
  </si>
  <si>
    <t>Note: absolute values for Denmark 800 MHz, 900 MHz and 2.6 GHz above differ slightly from those in Table A4.7 of June 2018 Consultation which were calculated by converting figures in 2015 Statement to April 2018 prices. The CPI and PPP data series we are using have been updated since 2015 and the figures here are calculated using the updated data series.</t>
  </si>
  <si>
    <t>Note: Table A4.7 of June 2018 Consultation incorrectly gives the 2.6 GHz/800 MHz ratio for Denmark as 62% when it should be 64% as shown above.</t>
  </si>
  <si>
    <t>Approved for release</t>
  </si>
  <si>
    <t>Style Guidelines</t>
  </si>
  <si>
    <t>NB Use Window Unfreeze Panes (on each worksheet) to have row 1 scroll with the rest of the worksheet</t>
  </si>
  <si>
    <t>Styles</t>
  </si>
  <si>
    <t>Input</t>
  </si>
  <si>
    <t>An input to the model that it is expected the user will change (change at will)</t>
  </si>
  <si>
    <t>Output</t>
  </si>
  <si>
    <t>A key result from this part of the model (in particular one that will be used elsewhere in the model)</t>
  </si>
  <si>
    <t>Highlight</t>
  </si>
  <si>
    <t>A cell that is highlighted for uncertainty</t>
  </si>
  <si>
    <t>Note or Source</t>
  </si>
  <si>
    <t>Note</t>
  </si>
  <si>
    <t>A note (NB smaller than standard font size)</t>
  </si>
  <si>
    <t>Un-format</t>
  </si>
  <si>
    <t>Going back to default Excel formatting</t>
  </si>
  <si>
    <t>Advanced user styles</t>
  </si>
  <si>
    <t>Input assumption</t>
  </si>
  <si>
    <t>Input Data</t>
  </si>
  <si>
    <t>A piece of real data (only change if you have better data)</t>
  </si>
  <si>
    <t>Checksum</t>
  </si>
  <si>
    <t>A side calculation intended solely to cross check a result (and which therefore should not be referenced anywhere else in the model)</t>
  </si>
  <si>
    <t xml:space="preserve">Note </t>
  </si>
  <si>
    <t>A source</t>
  </si>
  <si>
    <t>Named range</t>
  </si>
  <si>
    <t>Name</t>
  </si>
  <si>
    <r>
      <t xml:space="preserve">An Excel Name applying to one or more adjacent cells (use </t>
    </r>
    <r>
      <rPr>
        <u/>
        <sz val="9"/>
        <rFont val="Arial"/>
        <family val="2"/>
      </rPr>
      <t>I</t>
    </r>
    <r>
      <rPr>
        <sz val="9"/>
        <rFont val="Arial"/>
        <family val="2"/>
      </rPr>
      <t xml:space="preserve">nsert </t>
    </r>
    <r>
      <rPr>
        <u/>
        <sz val="9"/>
        <rFont val="Arial"/>
        <family val="2"/>
      </rPr>
      <t>N</t>
    </r>
    <r>
      <rPr>
        <sz val="9"/>
        <rFont val="Arial"/>
        <family val="2"/>
      </rPr>
      <t xml:space="preserve">ame </t>
    </r>
    <r>
      <rPr>
        <u/>
        <sz val="9"/>
        <rFont val="Arial"/>
        <family val="2"/>
      </rPr>
      <t>C</t>
    </r>
    <r>
      <rPr>
        <sz val="9"/>
        <rFont val="Arial"/>
        <family val="2"/>
      </rPr>
      <t>reate to actually create the Excel Names)</t>
    </r>
  </si>
  <si>
    <t>H1</t>
  </si>
  <si>
    <t>Title</t>
  </si>
  <si>
    <t>Heading level 1</t>
  </si>
  <si>
    <t>H2</t>
  </si>
  <si>
    <t>Heading level 2</t>
  </si>
  <si>
    <t>H3</t>
  </si>
  <si>
    <t>Heading level 3</t>
  </si>
  <si>
    <t>H4</t>
  </si>
  <si>
    <t>Heading level 4</t>
  </si>
  <si>
    <t>Sets out formatting styles</t>
  </si>
  <si>
    <t>September 2016 1800 MHz auction</t>
  </si>
  <si>
    <t>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</si>
</sst>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0_);[Red]\-#,##0_);0_);@_)"/>
    <numFmt numFmtId="165" formatCode="#,##0.00_);[Red]\-#,##0.00_);0.00_);@_)"/>
    <numFmt numFmtId="166" formatCode="#,##0%;[Red]\-#,##0%;0%;@_)"/>
    <numFmt numFmtId="167" formatCode="0.0%"/>
    <numFmt numFmtId="168" formatCode="0.00000"/>
    <numFmt numFmtId="169" formatCode="_-* #,##0_-;\-* #,##0_-;_-* &quot;-&quot;??_-;_-@_-"/>
    <numFmt numFmtId="170" formatCode="_-&quot;£&quot;* #,##0_-;\-&quot;£&quot;* #,##0_-;_-&quot;£&quot;* &quot;-&quot;??_-;_-@_-"/>
    <numFmt numFmtId="172" formatCode="_-* #,##0.0_-;\-* #,##0.0_-;_-* &quot;-&quot;??_-;_-@_-"/>
    <numFmt numFmtId="174" formatCode="#,##0.0_);[Red]\-#,##0.0_);0.0_);@_)"/>
    <numFmt numFmtId="178" formatCode="#,##0.000000_);[Red]\-#,##0.000000_);0.000000_);@_)"/>
  </numFmts>
  <fonts count="30" x14ac:knownFonts="1">
    <font>
      <sz val="9"/>
      <name val="Arial"/>
      <family val="2"/>
    </font>
    <font>
      <sz val="11"/>
      <color theme="1"/>
      <name val="Calibri"/>
      <family val="2"/>
      <scheme val="minor"/>
    </font>
    <font>
      <b/>
      <sz val="12"/>
      <name val="Arial"/>
      <family val="2"/>
    </font>
    <font>
      <sz val="9"/>
      <name val="Arial"/>
      <family val="2"/>
    </font>
    <font>
      <b/>
      <sz val="18"/>
      <name val="Arial"/>
      <family val="2"/>
    </font>
    <font>
      <b/>
      <sz val="14"/>
      <name val="Arial"/>
      <family val="2"/>
    </font>
    <font>
      <b/>
      <sz val="9"/>
      <name val="Arial"/>
      <family val="2"/>
    </font>
    <font>
      <b/>
      <sz val="22"/>
      <name val="Arial"/>
      <family val="2"/>
    </font>
    <font>
      <sz val="8"/>
      <name val="Arial"/>
      <family val="2"/>
    </font>
    <font>
      <i/>
      <sz val="9"/>
      <color indexed="16"/>
      <name val="Arial"/>
      <family val="2"/>
    </font>
    <font>
      <i/>
      <sz val="9"/>
      <name val="Arial"/>
      <family val="2"/>
    </font>
    <font>
      <sz val="9"/>
      <name val="Verdana"/>
      <family val="2"/>
    </font>
    <font>
      <sz val="8"/>
      <color indexed="10"/>
      <name val="Arial"/>
      <family val="2"/>
    </font>
    <font>
      <b/>
      <sz val="9"/>
      <color indexed="10"/>
      <name val="Arial"/>
      <family val="2"/>
    </font>
    <font>
      <sz val="1"/>
      <color indexed="22"/>
      <name val="Arial"/>
      <family val="2"/>
    </font>
    <font>
      <i/>
      <sz val="9"/>
      <color rgb="FF969696"/>
      <name val="Arial"/>
      <family val="2"/>
    </font>
    <font>
      <sz val="8"/>
      <color rgb="FF000000"/>
      <name val="Tahoma"/>
      <family val="2"/>
    </font>
    <font>
      <sz val="9"/>
      <color theme="1"/>
      <name val="Arial"/>
      <family val="2"/>
    </font>
    <font>
      <u/>
      <sz val="11"/>
      <color theme="10"/>
      <name val="Calibri"/>
      <family val="2"/>
      <scheme val="minor"/>
    </font>
    <font>
      <b/>
      <sz val="9"/>
      <color theme="1"/>
      <name val="Arial"/>
      <family val="2"/>
    </font>
    <font>
      <u/>
      <sz val="9"/>
      <color theme="10"/>
      <name val="Arial"/>
      <family val="2"/>
    </font>
    <font>
      <b/>
      <u/>
      <sz val="9"/>
      <color theme="1"/>
      <name val="Arial"/>
      <family val="2"/>
    </font>
    <font>
      <b/>
      <sz val="9"/>
      <color rgb="FF404040"/>
      <name val="Arial"/>
      <family val="2"/>
    </font>
    <font>
      <b/>
      <sz val="9"/>
      <color rgb="FFFFFFFF"/>
      <name val="Arial"/>
      <family val="2"/>
    </font>
    <font>
      <sz val="9"/>
      <color rgb="FF404040"/>
      <name val="Arial"/>
      <family val="2"/>
    </font>
    <font>
      <sz val="9"/>
      <color rgb="FFFF0000"/>
      <name val="Arial"/>
      <family val="2"/>
    </font>
    <font>
      <u/>
      <sz val="8"/>
      <color theme="10"/>
      <name val="Calibri"/>
      <family val="2"/>
      <scheme val="minor"/>
    </font>
    <font>
      <u/>
      <sz val="9"/>
      <name val="Arial"/>
      <family val="2"/>
    </font>
    <font>
      <sz val="8"/>
      <color theme="1"/>
      <name val="Arial"/>
      <family val="2"/>
    </font>
    <font>
      <sz val="9"/>
      <color rgb="FF642566"/>
      <name val="Arial"/>
      <family val="2"/>
    </font>
  </fonts>
  <fills count="1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E8D9E8"/>
        <bgColor indexed="64"/>
      </patternFill>
    </fill>
    <fill>
      <patternFill patternType="solid">
        <fgColor rgb="FF00FFFF"/>
        <bgColor indexed="64"/>
      </patternFill>
    </fill>
    <fill>
      <gradientFill degree="45">
        <stop position="0">
          <color rgb="FFF7941D"/>
        </stop>
        <stop position="0.5">
          <color rgb="FFFFF200"/>
        </stop>
        <stop position="1">
          <color rgb="FFF7941D"/>
        </stop>
      </gradientFill>
    </fill>
    <fill>
      <patternFill patternType="solid">
        <fgColor theme="0" tint="-0.14999847407452621"/>
        <bgColor indexed="64"/>
      </patternFill>
    </fill>
    <fill>
      <patternFill patternType="solid">
        <fgColor rgb="FFC4F4FA"/>
        <bgColor indexed="64"/>
      </patternFill>
    </fill>
    <fill>
      <patternFill patternType="solid">
        <fgColor rgb="FF084F59"/>
        <bgColor indexed="64"/>
      </patternFill>
    </fill>
    <fill>
      <patternFill patternType="solid">
        <fgColor rgb="FFFFFFFF"/>
        <bgColor indexed="64"/>
      </patternFill>
    </fill>
    <fill>
      <patternFill patternType="solid">
        <fgColor rgb="FFEAEAEA"/>
        <bgColor indexed="64"/>
      </patternFill>
    </fill>
    <fill>
      <patternFill patternType="solid">
        <fgColor rgb="FFA67DAA"/>
        <bgColor indexed="64"/>
      </patternFill>
    </fill>
  </fills>
  <borders count="12">
    <border>
      <left/>
      <right/>
      <top/>
      <bottom/>
      <diagonal/>
    </border>
    <border>
      <left style="thin">
        <color rgb="FF660066"/>
      </left>
      <right style="thin">
        <color rgb="FF660066"/>
      </right>
      <top style="thin">
        <color rgb="FF660066"/>
      </top>
      <bottom style="thin">
        <color rgb="FF660066"/>
      </bottom>
      <diagonal/>
    </border>
    <border>
      <left style="dotted">
        <color rgb="FF660066"/>
      </left>
      <right style="dotted">
        <color rgb="FF660066"/>
      </right>
      <top style="dotted">
        <color rgb="FF660066"/>
      </top>
      <bottom style="dotted">
        <color rgb="FF660066"/>
      </bottom>
      <diagonal/>
    </border>
    <border>
      <left style="mediumDashed">
        <color rgb="FFC90044"/>
      </left>
      <right style="mediumDashed">
        <color rgb="FFC90044"/>
      </right>
      <top style="mediumDashed">
        <color rgb="FFC90044"/>
      </top>
      <bottom style="mediumDashed">
        <color rgb="FFC90044"/>
      </bottom>
      <diagonal/>
    </border>
    <border>
      <left/>
      <right style="medium">
        <color rgb="FF78C0D4"/>
      </right>
      <top style="medium">
        <color rgb="FF78C0D4"/>
      </top>
      <bottom style="medium">
        <color rgb="FF78C0D4"/>
      </bottom>
      <diagonal/>
    </border>
    <border>
      <left/>
      <right/>
      <top style="medium">
        <color rgb="FF78C0D4"/>
      </top>
      <bottom style="medium">
        <color rgb="FF78C0D4"/>
      </bottom>
      <diagonal/>
    </border>
    <border>
      <left style="medium">
        <color rgb="FF78C0D4"/>
      </left>
      <right/>
      <top style="medium">
        <color rgb="FF78C0D4"/>
      </top>
      <bottom style="medium">
        <color rgb="FF78C0D4"/>
      </bottom>
      <diagonal/>
    </border>
    <border>
      <left style="thin">
        <color rgb="FF7030A0"/>
      </left>
      <right style="thin">
        <color rgb="FF7030A0"/>
      </right>
      <top style="thin">
        <color rgb="FF7030A0"/>
      </top>
      <bottom style="thin">
        <color rgb="FF7030A0"/>
      </bottom>
      <diagonal/>
    </border>
    <border>
      <left style="thin">
        <color indexed="64"/>
      </left>
      <right style="thin">
        <color indexed="64"/>
      </right>
      <top style="thin">
        <color indexed="64"/>
      </top>
      <bottom style="thin">
        <color indexed="64"/>
      </bottom>
      <diagonal/>
    </border>
    <border>
      <left/>
      <right/>
      <top/>
      <bottom style="thin">
        <color rgb="FF642566"/>
      </bottom>
      <diagonal/>
    </border>
    <border>
      <left/>
      <right/>
      <top style="thin">
        <color rgb="FF642566"/>
      </top>
      <bottom/>
      <diagonal/>
    </border>
    <border>
      <left/>
      <right/>
      <top style="thick">
        <color rgb="FF642566"/>
      </top>
      <bottom style="thick">
        <color rgb="FF642566"/>
      </bottom>
      <diagonal/>
    </border>
  </borders>
  <cellStyleXfs count="32">
    <xf numFmtId="0" fontId="0" fillId="0" borderId="0">
      <alignment vertical="center"/>
    </xf>
    <xf numFmtId="0" fontId="3" fillId="0" borderId="0" applyNumberFormat="0" applyAlignment="0">
      <alignment vertical="center"/>
    </xf>
    <xf numFmtId="165" fontId="15" fillId="0" borderId="0" applyNumberFormat="0" applyAlignment="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0" borderId="0" applyNumberFormat="0" applyFill="0" applyBorder="0" applyAlignment="0" applyProtection="0">
      <alignment horizontal="left" vertical="center"/>
    </xf>
    <xf numFmtId="0" fontId="6" fillId="0" borderId="0" applyNumberFormat="0" applyFill="0" applyBorder="0" applyAlignment="0" applyProtection="0">
      <alignment vertical="center"/>
    </xf>
    <xf numFmtId="0" fontId="3" fillId="2" borderId="0" applyNumberFormat="0" applyFont="0" applyBorder="0" applyAlignment="0" applyProtection="0">
      <alignment vertical="center"/>
    </xf>
    <xf numFmtId="0" fontId="9" fillId="0" borderId="0" applyNumberFormat="0" applyAlignment="0">
      <alignment vertical="center"/>
    </xf>
    <xf numFmtId="0" fontId="8" fillId="0" borderId="0" applyNumberFormat="0" applyFill="0" applyBorder="0" applyAlignment="0" applyProtection="0">
      <alignment vertical="center"/>
    </xf>
    <xf numFmtId="164" fontId="3" fillId="0" borderId="0" applyFont="0" applyFill="0" applyBorder="0" applyAlignment="0" applyProtection="0">
      <alignment vertical="center"/>
    </xf>
    <xf numFmtId="0" fontId="3" fillId="3" borderId="0" applyNumberFormat="0" applyFont="0" applyBorder="0" applyAlignment="0" applyProtection="0">
      <alignment vertical="center"/>
    </xf>
    <xf numFmtId="166" fontId="3" fillId="0" borderId="0" applyFont="0" applyFill="0" applyBorder="0" applyAlignment="0" applyProtection="0">
      <alignment horizontal="right" vertical="center"/>
    </xf>
    <xf numFmtId="0" fontId="12" fillId="0" borderId="0" applyNumberFormat="0" applyFill="0" applyProtection="0">
      <alignment horizontal="left" vertical="center"/>
    </xf>
    <xf numFmtId="164" fontId="6" fillId="0" borderId="0" applyNumberFormat="0" applyFill="0" applyBorder="0" applyAlignment="0" applyProtection="0">
      <alignment vertical="center"/>
    </xf>
    <xf numFmtId="0" fontId="3" fillId="0" borderId="0" applyProtection="0">
      <alignment vertical="center"/>
    </xf>
    <xf numFmtId="0" fontId="3" fillId="0" borderId="2" applyNumberFormat="0" applyAlignment="0">
      <alignment vertical="center"/>
      <protection locked="0"/>
    </xf>
    <xf numFmtId="0" fontId="3" fillId="0" borderId="1" applyNumberFormat="0" applyAlignment="0">
      <alignment vertical="center"/>
      <protection locked="0"/>
    </xf>
    <xf numFmtId="0" fontId="12" fillId="0" borderId="0" applyNumberFormat="0" applyFill="0" applyBorder="0" applyAlignment="0" applyProtection="0">
      <alignment vertical="top"/>
    </xf>
    <xf numFmtId="0" fontId="3" fillId="4" borderId="0" applyNumberFormat="0" applyFont="0" applyBorder="0" applyAlignment="0" applyProtection="0">
      <alignment vertical="center"/>
    </xf>
    <xf numFmtId="0" fontId="3" fillId="5" borderId="0" applyNumberFormat="0" applyFont="0" applyBorder="0" applyAlignment="0" applyProtection="0">
      <alignment vertical="center"/>
    </xf>
    <xf numFmtId="0" fontId="8" fillId="0" borderId="0" applyFill="0" applyBorder="0" applyAlignment="0" applyProtection="0">
      <alignment vertical="center"/>
    </xf>
    <xf numFmtId="0" fontId="3" fillId="6" borderId="3" applyNumberFormat="0" applyFont="0" applyAlignment="0" applyProtection="0">
      <alignment vertical="center"/>
    </xf>
    <xf numFmtId="43" fontId="3" fillId="0" borderId="0" applyFont="0" applyFill="0" applyBorder="0" applyAlignment="0" applyProtection="0"/>
    <xf numFmtId="9" fontId="3" fillId="0" borderId="0" applyFont="0" applyFill="0" applyBorder="0" applyAlignment="0" applyProtection="0"/>
    <xf numFmtId="0" fontId="1" fillId="0" borderId="0"/>
    <xf numFmtId="0" fontId="18"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cellStyleXfs>
  <cellXfs count="125">
    <xf numFmtId="0" fontId="0" fillId="0" borderId="0" xfId="0">
      <alignment vertical="center"/>
    </xf>
    <xf numFmtId="0" fontId="0" fillId="0" borderId="0" xfId="0" applyFill="1">
      <alignment vertical="center"/>
    </xf>
    <xf numFmtId="0" fontId="2" fillId="0" borderId="0" xfId="5" applyAlignment="1"/>
    <xf numFmtId="0" fontId="2" fillId="0" borderId="0" xfId="5" applyAlignment="1">
      <alignment vertical="center"/>
    </xf>
    <xf numFmtId="0" fontId="5" fillId="0" borderId="0" xfId="4" applyFill="1" applyAlignment="1">
      <alignment horizontal="left"/>
    </xf>
    <xf numFmtId="0" fontId="0" fillId="0" borderId="0" xfId="0" applyAlignment="1">
      <alignment horizontal="left" vertical="center" wrapText="1" indent="1"/>
    </xf>
    <xf numFmtId="0" fontId="0" fillId="0" borderId="0" xfId="0" applyFont="1" applyAlignment="1">
      <alignment vertical="center"/>
    </xf>
    <xf numFmtId="0" fontId="10" fillId="0" borderId="0" xfId="0" applyFont="1" applyAlignment="1">
      <alignment vertical="center"/>
    </xf>
    <xf numFmtId="0" fontId="3" fillId="0" borderId="0" xfId="0" applyFont="1" applyAlignment="1">
      <alignment vertical="center"/>
    </xf>
    <xf numFmtId="0" fontId="11" fillId="0" borderId="0" xfId="0" applyFont="1">
      <alignment vertical="center"/>
    </xf>
    <xf numFmtId="0" fontId="6" fillId="0" borderId="0" xfId="0" applyFont="1" applyAlignment="1">
      <alignment horizontal="left" vertical="center" wrapText="1" indent="1"/>
    </xf>
    <xf numFmtId="0" fontId="0" fillId="0" borderId="0" xfId="0" applyFill="1" applyBorder="1">
      <alignment vertical="center"/>
    </xf>
    <xf numFmtId="0" fontId="6" fillId="0" borderId="0" xfId="0" applyFont="1" applyAlignment="1">
      <alignment vertical="center"/>
    </xf>
    <xf numFmtId="0" fontId="6" fillId="0" borderId="0" xfId="0" applyFont="1">
      <alignment vertical="center"/>
    </xf>
    <xf numFmtId="0" fontId="0" fillId="0" borderId="0" xfId="0" applyFill="1">
      <alignment vertical="center"/>
    </xf>
    <xf numFmtId="0" fontId="7" fillId="0" borderId="0" xfId="0" applyFont="1" applyAlignment="1"/>
    <xf numFmtId="0" fontId="13" fillId="0" borderId="0" xfId="0" applyFont="1" applyFill="1" applyAlignment="1">
      <alignment vertical="center"/>
    </xf>
    <xf numFmtId="0" fontId="0" fillId="0" borderId="0" xfId="0" applyBorder="1">
      <alignment vertical="center"/>
    </xf>
    <xf numFmtId="0" fontId="0" fillId="0" borderId="0" xfId="0" applyAlignment="1">
      <alignment horizontal="right" vertical="center"/>
    </xf>
    <xf numFmtId="0" fontId="0" fillId="0" borderId="0" xfId="0">
      <alignment vertical="center"/>
    </xf>
    <xf numFmtId="0" fontId="4" fillId="0" borderId="0" xfId="0" applyFont="1" applyFill="1">
      <alignment vertical="center"/>
    </xf>
    <xf numFmtId="0" fontId="14" fillId="0" borderId="0" xfId="0" applyFont="1" applyFill="1" applyAlignment="1">
      <alignment horizontal="left" vertical="center" indent="1"/>
    </xf>
    <xf numFmtId="0" fontId="7" fillId="0" borderId="0" xfId="0" applyFont="1" applyAlignment="1">
      <alignment horizontal="center"/>
    </xf>
    <xf numFmtId="0" fontId="18" fillId="0" borderId="0" xfId="26"/>
    <xf numFmtId="0" fontId="6" fillId="0" borderId="0" xfId="25" applyFont="1" applyAlignment="1">
      <alignment horizontal="center" vertical="center" textRotation="45" wrapText="1"/>
    </xf>
    <xf numFmtId="0" fontId="6" fillId="0" borderId="0" xfId="15" applyFont="1" applyAlignment="1">
      <alignment horizontal="center" vertical="center" textRotation="90"/>
    </xf>
    <xf numFmtId="0" fontId="19" fillId="0" borderId="0" xfId="25" applyFont="1"/>
    <xf numFmtId="0" fontId="17" fillId="0" borderId="0" xfId="25" applyFont="1"/>
    <xf numFmtId="0" fontId="20" fillId="0" borderId="0" xfId="26" applyFont="1"/>
    <xf numFmtId="0" fontId="17" fillId="0" borderId="0" xfId="25" applyFont="1" applyAlignment="1">
      <alignment vertical="center"/>
    </xf>
    <xf numFmtId="0" fontId="17" fillId="0" borderId="0" xfId="27" applyFont="1" applyBorder="1"/>
    <xf numFmtId="0" fontId="19" fillId="0" borderId="0" xfId="25" applyFont="1" applyBorder="1"/>
    <xf numFmtId="0" fontId="17" fillId="0" borderId="0" xfId="25" applyFont="1" applyBorder="1"/>
    <xf numFmtId="0" fontId="19" fillId="0" borderId="0" xfId="27" applyFont="1" applyBorder="1" applyAlignment="1">
      <alignment horizontal="center"/>
    </xf>
    <xf numFmtId="0" fontId="19" fillId="0" borderId="0" xfId="27" applyFont="1" applyFill="1" applyBorder="1" applyAlignment="1">
      <alignment horizontal="center"/>
    </xf>
    <xf numFmtId="0" fontId="17" fillId="0" borderId="0" xfId="25" applyFont="1" applyBorder="1" applyAlignment="1"/>
    <xf numFmtId="0" fontId="19" fillId="0" borderId="0" xfId="27" applyFont="1" applyAlignment="1">
      <alignment horizontal="center"/>
    </xf>
    <xf numFmtId="0" fontId="19" fillId="0" borderId="0" xfId="27" applyFont="1" applyFill="1" applyAlignment="1">
      <alignment horizontal="center"/>
    </xf>
    <xf numFmtId="0" fontId="6" fillId="0" borderId="0" xfId="25" applyFont="1" applyFill="1" applyAlignment="1">
      <alignment horizontal="left" vertical="center"/>
    </xf>
    <xf numFmtId="0" fontId="3" fillId="0" borderId="0" xfId="15" applyFont="1" applyAlignment="1">
      <alignment horizontal="center" vertical="center"/>
    </xf>
    <xf numFmtId="0" fontId="3" fillId="0" borderId="0" xfId="25" applyFont="1" applyFill="1" applyAlignment="1">
      <alignment horizontal="center" vertical="center"/>
    </xf>
    <xf numFmtId="167" fontId="3" fillId="0" borderId="1" xfId="17" applyNumberFormat="1" applyFont="1" applyAlignment="1">
      <alignment horizontal="center" vertical="center"/>
      <protection locked="0"/>
    </xf>
    <xf numFmtId="0" fontId="17" fillId="0" borderId="0" xfId="25" applyFont="1" applyAlignment="1">
      <alignment horizontal="center" vertical="center"/>
    </xf>
    <xf numFmtId="168" fontId="17" fillId="0" borderId="7" xfId="25" applyNumberFormat="1" applyFont="1" applyBorder="1" applyAlignment="1">
      <alignment vertical="center"/>
    </xf>
    <xf numFmtId="9" fontId="3" fillId="0" borderId="0" xfId="28" applyFont="1"/>
    <xf numFmtId="0" fontId="21" fillId="0" borderId="0" xfId="25" applyFont="1"/>
    <xf numFmtId="0" fontId="17" fillId="7" borderId="0" xfId="25" applyFont="1" applyFill="1"/>
    <xf numFmtId="0" fontId="22" fillId="10" borderId="6" xfId="25" applyFont="1" applyFill="1" applyBorder="1" applyAlignment="1">
      <alignment vertical="center" wrapText="1"/>
    </xf>
    <xf numFmtId="0" fontId="23" fillId="9" borderId="5" xfId="25" applyFont="1" applyFill="1" applyBorder="1" applyAlignment="1">
      <alignment horizontal="center" vertical="center" wrapText="1"/>
    </xf>
    <xf numFmtId="0" fontId="23" fillId="9" borderId="4" xfId="25" applyFont="1" applyFill="1" applyBorder="1" applyAlignment="1">
      <alignment horizontal="center" vertical="center" wrapText="1"/>
    </xf>
    <xf numFmtId="0" fontId="24" fillId="8" borderId="0" xfId="25" applyFont="1" applyFill="1" applyAlignment="1">
      <alignment vertical="center" wrapText="1"/>
    </xf>
    <xf numFmtId="0" fontId="24" fillId="8" borderId="0" xfId="25" applyFont="1" applyFill="1" applyAlignment="1">
      <alignment horizontal="center" vertical="center" wrapText="1"/>
    </xf>
    <xf numFmtId="0" fontId="24" fillId="0" borderId="0" xfId="25" applyFont="1" applyAlignment="1">
      <alignment vertical="center" wrapText="1"/>
    </xf>
    <xf numFmtId="0" fontId="24" fillId="0" borderId="0" xfId="25" applyFont="1" applyAlignment="1">
      <alignment horizontal="center" vertical="center" wrapText="1"/>
    </xf>
    <xf numFmtId="9" fontId="24" fillId="0" borderId="0" xfId="25" applyNumberFormat="1" applyFont="1" applyAlignment="1">
      <alignment horizontal="center" vertical="center" wrapText="1"/>
    </xf>
    <xf numFmtId="9" fontId="24" fillId="8" borderId="0" xfId="25" applyNumberFormat="1" applyFont="1" applyFill="1" applyAlignment="1">
      <alignment horizontal="center" vertical="center" wrapText="1"/>
    </xf>
    <xf numFmtId="0" fontId="24" fillId="0" borderId="0" xfId="25" applyFont="1" applyAlignment="1">
      <alignment vertical="center"/>
    </xf>
    <xf numFmtId="0" fontId="17" fillId="0" borderId="0" xfId="25" applyFont="1" applyFill="1"/>
    <xf numFmtId="0" fontId="25" fillId="0" borderId="0" xfId="25" applyFont="1"/>
    <xf numFmtId="0" fontId="0" fillId="0" borderId="0" xfId="0" applyFont="1">
      <alignment vertical="center"/>
    </xf>
    <xf numFmtId="0" fontId="22" fillId="10" borderId="6" xfId="0" applyFont="1" applyFill="1" applyBorder="1" applyAlignment="1">
      <alignment vertical="center" wrapText="1"/>
    </xf>
    <xf numFmtId="0" fontId="23" fillId="9" borderId="5"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4" fillId="8" borderId="0" xfId="0" applyFont="1" applyFill="1" applyAlignment="1">
      <alignment vertical="center" wrapText="1"/>
    </xf>
    <xf numFmtId="0" fontId="24" fillId="8" borderId="0" xfId="0" applyFont="1" applyFill="1" applyAlignment="1">
      <alignment horizontal="center" vertical="center" wrapText="1"/>
    </xf>
    <xf numFmtId="0" fontId="24" fillId="0" borderId="0" xfId="0" applyFont="1" applyAlignment="1">
      <alignment vertical="center" wrapText="1"/>
    </xf>
    <xf numFmtId="0" fontId="24" fillId="0" borderId="0" xfId="0" applyFont="1" applyAlignment="1">
      <alignment horizontal="center" vertical="center" wrapText="1"/>
    </xf>
    <xf numFmtId="9" fontId="24" fillId="0" borderId="0" xfId="0" applyNumberFormat="1" applyFont="1" applyAlignment="1">
      <alignment horizontal="center" vertical="center" wrapText="1"/>
    </xf>
    <xf numFmtId="9" fontId="24" fillId="8" borderId="0" xfId="0" applyNumberFormat="1" applyFont="1" applyFill="1" applyAlignment="1">
      <alignment horizontal="center" vertical="center" wrapText="1"/>
    </xf>
    <xf numFmtId="0" fontId="0" fillId="7" borderId="0" xfId="0" applyFill="1">
      <alignment vertical="center"/>
    </xf>
    <xf numFmtId="0" fontId="8" fillId="0" borderId="0" xfId="0" applyFont="1">
      <alignment vertical="center"/>
    </xf>
    <xf numFmtId="0" fontId="26" fillId="0" borderId="0" xfId="26" applyFont="1"/>
    <xf numFmtId="0" fontId="26" fillId="0" borderId="0" xfId="26" applyFont="1" applyAlignment="1">
      <alignment vertical="center"/>
    </xf>
    <xf numFmtId="10" fontId="3" fillId="0" borderId="1" xfId="17" applyNumberFormat="1" applyFont="1" applyAlignment="1">
      <alignment horizontal="center" vertical="center"/>
      <protection locked="0"/>
    </xf>
    <xf numFmtId="169" fontId="3" fillId="0" borderId="0" xfId="29" applyNumberFormat="1" applyFont="1"/>
    <xf numFmtId="43" fontId="3" fillId="0" borderId="0" xfId="29" applyNumberFormat="1" applyFont="1"/>
    <xf numFmtId="43" fontId="17" fillId="0" borderId="0" xfId="25" applyNumberFormat="1" applyFont="1"/>
    <xf numFmtId="0" fontId="19" fillId="0" borderId="8" xfId="25" applyFont="1" applyBorder="1"/>
    <xf numFmtId="167" fontId="3" fillId="0" borderId="0" xfId="28" applyNumberFormat="1" applyFont="1"/>
    <xf numFmtId="172" fontId="17" fillId="0" borderId="0" xfId="25" applyNumberFormat="1" applyFont="1"/>
    <xf numFmtId="169" fontId="17" fillId="0" borderId="0" xfId="25" applyNumberFormat="1" applyFont="1"/>
    <xf numFmtId="169" fontId="17" fillId="0" borderId="0" xfId="23" applyNumberFormat="1" applyFont="1"/>
    <xf numFmtId="0" fontId="7" fillId="0" borderId="0" xfId="0" applyFont="1" applyAlignment="1">
      <alignment horizontal="left"/>
    </xf>
    <xf numFmtId="0" fontId="8" fillId="0" borderId="0" xfId="9">
      <alignment vertical="center"/>
    </xf>
    <xf numFmtId="0" fontId="5" fillId="0" borderId="0" xfId="4" applyFont="1">
      <alignment vertical="center"/>
    </xf>
    <xf numFmtId="0" fontId="2" fillId="0" borderId="0" xfId="0" applyFont="1">
      <alignment vertical="center"/>
    </xf>
    <xf numFmtId="0" fontId="6" fillId="0" borderId="0" xfId="0" applyFont="1" applyAlignment="1">
      <alignment horizontal="left" vertical="center" wrapText="1"/>
    </xf>
    <xf numFmtId="164" fontId="3" fillId="0" borderId="1" xfId="17" applyNumberFormat="1">
      <alignment vertical="center"/>
      <protection locked="0"/>
    </xf>
    <xf numFmtId="0" fontId="0" fillId="0" borderId="0" xfId="0" applyAlignment="1">
      <alignment horizontal="left" vertical="center" wrapText="1"/>
    </xf>
    <xf numFmtId="164" fontId="0" fillId="0" borderId="0" xfId="0" applyNumberFormat="1" applyBorder="1">
      <alignment vertical="center"/>
    </xf>
    <xf numFmtId="164" fontId="3" fillId="4" borderId="0" xfId="19" applyNumberFormat="1">
      <alignment vertical="center"/>
    </xf>
    <xf numFmtId="164" fontId="3" fillId="2" borderId="0" xfId="7" applyNumberFormat="1">
      <alignment vertical="center"/>
    </xf>
    <xf numFmtId="164" fontId="8" fillId="0" borderId="0" xfId="9" applyNumberFormat="1">
      <alignment vertical="center"/>
    </xf>
    <xf numFmtId="0" fontId="2" fillId="0" borderId="0" xfId="0" applyFont="1" applyAlignment="1">
      <alignment horizontal="left" vertical="center" wrapText="1"/>
    </xf>
    <xf numFmtId="164" fontId="3" fillId="0" borderId="2" xfId="16" applyNumberFormat="1">
      <alignment vertical="center"/>
      <protection locked="0"/>
    </xf>
    <xf numFmtId="165" fontId="15" fillId="0" borderId="0" xfId="2">
      <alignment vertical="center"/>
    </xf>
    <xf numFmtId="0" fontId="0" fillId="0" borderId="0" xfId="15" applyFont="1">
      <alignment vertical="center"/>
    </xf>
    <xf numFmtId="164" fontId="12" fillId="0" borderId="0" xfId="9" applyNumberFormat="1" applyFont="1">
      <alignment vertical="center"/>
    </xf>
    <xf numFmtId="164" fontId="9" fillId="0" borderId="0" xfId="8" applyNumberFormat="1">
      <alignment vertical="center"/>
    </xf>
    <xf numFmtId="0" fontId="4" fillId="0" borderId="0" xfId="3">
      <alignment vertical="center"/>
    </xf>
    <xf numFmtId="0" fontId="5" fillId="0" borderId="0" xfId="4">
      <alignment vertical="center"/>
    </xf>
    <xf numFmtId="0" fontId="6" fillId="0" borderId="0" xfId="6">
      <alignment vertical="center"/>
    </xf>
    <xf numFmtId="0" fontId="28" fillId="0" borderId="0" xfId="25" applyFont="1" applyBorder="1"/>
    <xf numFmtId="0" fontId="17" fillId="0" borderId="1" xfId="27" applyFont="1" applyFill="1" applyBorder="1"/>
    <xf numFmtId="169" fontId="17" fillId="0" borderId="0" xfId="23" applyNumberFormat="1" applyFont="1" applyFill="1"/>
    <xf numFmtId="170" fontId="3" fillId="4" borderId="0" xfId="31" applyNumberFormat="1" applyFill="1" applyAlignment="1">
      <alignment vertical="center"/>
    </xf>
    <xf numFmtId="0" fontId="8" fillId="0" borderId="0" xfId="25" applyFont="1"/>
    <xf numFmtId="172" fontId="3" fillId="0" borderId="0" xfId="29" applyNumberFormat="1" applyFont="1" applyBorder="1"/>
    <xf numFmtId="9" fontId="3" fillId="0" borderId="0" xfId="28" applyFont="1" applyBorder="1"/>
    <xf numFmtId="0" fontId="4" fillId="0" borderId="0" xfId="3" applyAlignment="1"/>
    <xf numFmtId="0" fontId="3" fillId="0" borderId="0" xfId="15">
      <alignment vertical="center"/>
    </xf>
    <xf numFmtId="3" fontId="29" fillId="11" borderId="9" xfId="25" applyNumberFormat="1" applyFont="1" applyFill="1" applyBorder="1" applyAlignment="1">
      <alignment horizontal="center" vertical="center" wrapText="1"/>
    </xf>
    <xf numFmtId="0" fontId="23" fillId="12" borderId="11" xfId="25" applyNumberFormat="1" applyFont="1" applyFill="1" applyBorder="1" applyAlignment="1">
      <alignment horizontal="center" vertical="center" wrapText="1"/>
    </xf>
    <xf numFmtId="3" fontId="29" fillId="11" borderId="10" xfId="25" applyNumberFormat="1" applyFont="1" applyFill="1" applyBorder="1" applyAlignment="1">
      <alignment horizontal="center" vertical="center" wrapText="1"/>
    </xf>
    <xf numFmtId="3" fontId="29" fillId="11" borderId="10" xfId="25" applyNumberFormat="1" applyFont="1" applyFill="1" applyBorder="1" applyAlignment="1">
      <alignment vertical="center" wrapText="1"/>
    </xf>
    <xf numFmtId="0" fontId="3" fillId="0" borderId="0" xfId="15">
      <alignment vertical="center"/>
    </xf>
    <xf numFmtId="9" fontId="3" fillId="4" borderId="0" xfId="24" applyFill="1" applyAlignment="1">
      <alignment vertical="center"/>
    </xf>
    <xf numFmtId="174" fontId="3" fillId="0" borderId="2" xfId="16" applyNumberFormat="1">
      <alignment vertical="center"/>
      <protection locked="0"/>
    </xf>
    <xf numFmtId="165" fontId="3" fillId="0" borderId="2" xfId="16" applyNumberFormat="1">
      <alignment vertical="center"/>
      <protection locked="0"/>
    </xf>
    <xf numFmtId="174" fontId="3" fillId="4" borderId="0" xfId="19" applyNumberFormat="1">
      <alignment vertical="center"/>
    </xf>
    <xf numFmtId="178" fontId="3" fillId="0" borderId="2" xfId="16" applyNumberFormat="1">
      <alignment vertical="center"/>
      <protection locked="0"/>
    </xf>
    <xf numFmtId="9" fontId="3" fillId="0" borderId="2" xfId="24" applyBorder="1" applyAlignment="1" applyProtection="1">
      <alignment vertical="center"/>
      <protection locked="0"/>
    </xf>
    <xf numFmtId="10" fontId="3" fillId="0" borderId="1" xfId="24" applyNumberFormat="1" applyBorder="1" applyAlignment="1" applyProtection="1">
      <alignment vertical="center"/>
      <protection locked="0"/>
    </xf>
    <xf numFmtId="0" fontId="3" fillId="0" borderId="2" xfId="23" applyNumberFormat="1" applyBorder="1" applyAlignment="1" applyProtection="1">
      <alignment vertical="center"/>
      <protection locked="0"/>
    </xf>
    <xf numFmtId="0" fontId="3" fillId="0" borderId="0" xfId="15" applyProtection="1">
      <alignment vertical="center"/>
      <protection locked="0"/>
    </xf>
  </cellXfs>
  <cellStyles count="32">
    <cellStyle name="Calculation" xfId="1" builtinId="22" customBuiltin="1"/>
    <cellStyle name="Checksum" xfId="2" xr:uid="{00000000-0005-0000-0000-000001000000}"/>
    <cellStyle name="Comma" xfId="23" builtinId="3"/>
    <cellStyle name="Comma 2" xfId="29" xr:uid="{7158934A-D35A-4DDA-A608-062E3AA52407}"/>
    <cellStyle name="Currency" xfId="31" builtinId="4"/>
    <cellStyle name="Currency 2" xfId="30" xr:uid="{975F9FF0-4D99-49FE-873B-7C1E9C7605BC}"/>
    <cellStyle name="H1" xfId="3" xr:uid="{00000000-0005-0000-0000-000002000000}"/>
    <cellStyle name="H2" xfId="4" xr:uid="{00000000-0005-0000-0000-000003000000}"/>
    <cellStyle name="H3" xfId="5" xr:uid="{00000000-0005-0000-0000-000004000000}"/>
    <cellStyle name="H4" xfId="6" xr:uid="{00000000-0005-0000-0000-000005000000}"/>
    <cellStyle name="Highlight" xfId="7" xr:uid="{00000000-0005-0000-0000-000006000000}"/>
    <cellStyle name="Hyperlink" xfId="26" builtinId="8"/>
    <cellStyle name="Input data" xfId="16" xr:uid="{00000000-0005-0000-0000-000007000000}"/>
    <cellStyle name="Input parameter" xfId="17" xr:uid="{00000000-0005-0000-0000-000008000000}"/>
    <cellStyle name="Name" xfId="8" xr:uid="{00000000-0005-0000-0000-000009000000}"/>
    <cellStyle name="Normal" xfId="0" builtinId="0"/>
    <cellStyle name="Normal 2" xfId="25" xr:uid="{7BBFA5A7-5999-42AA-91DA-050E8C6A62A6}"/>
    <cellStyle name="Normal 9" xfId="27" xr:uid="{8956279F-A09A-48D3-A4F3-6D8871E3A5DC}"/>
    <cellStyle name="Note" xfId="9" builtinId="10" customBuiltin="1"/>
    <cellStyle name="NoteOrSource" xfId="18" xr:uid="{00000000-0005-0000-0000-00000C000000}"/>
    <cellStyle name="Number" xfId="10" xr:uid="{00000000-0005-0000-0000-00000D000000}"/>
    <cellStyle name="Ofcom Note" xfId="21" xr:uid="{00000000-0005-0000-0000-00000E000000}"/>
    <cellStyle name="Ofcom Output" xfId="19" xr:uid="{00000000-0005-0000-0000-00000F000000}"/>
    <cellStyle name="OfcomConfidential" xfId="22" xr:uid="{00000000-0005-0000-0000-000010000000}"/>
    <cellStyle name="Output" xfId="11" builtinId="21" customBuiltin="1"/>
    <cellStyle name="Percent" xfId="24" builtinId="5"/>
    <cellStyle name="Percent 2" xfId="28" xr:uid="{4BF1617A-22BC-4F08-A74A-B794CCCB97AF}"/>
    <cellStyle name="Percentage" xfId="12" xr:uid="{00000000-0005-0000-0000-000012000000}"/>
    <cellStyle name="QA_Highlight" xfId="20" xr:uid="{00000000-0005-0000-0000-000013000000}"/>
    <cellStyle name="Source" xfId="13" xr:uid="{00000000-0005-0000-0000-000014000000}"/>
    <cellStyle name="Total" xfId="14" builtinId="25" customBuiltin="1"/>
    <cellStyle name="Unhighlight" xfId="15"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8080"/>
      <rgbColor rgb="00BFDCF9"/>
      <rgbColor rgb="00C00000"/>
      <rgbColor rgb="00008000"/>
      <rgbColor rgb="000000C0"/>
      <rgbColor rgb="00808000"/>
      <rgbColor rgb="00FF00FF"/>
      <rgbColor rgb="000060C0"/>
      <rgbColor rgb="00E0E0E0"/>
      <rgbColor rgb="00A0A0A0"/>
      <rgbColor rgb="00A0A0A0"/>
      <rgbColor rgb="00E4E4E4"/>
      <rgbColor rgb="007B7B7B"/>
      <rgbColor rgb="00C8C8C8"/>
      <rgbColor rgb="00565656"/>
      <rgbColor rgb="00FAFAFA"/>
      <rgbColor rgb="00323232"/>
      <rgbColor rgb="00000000"/>
      <rgbColor rgb="00660066"/>
      <rgbColor rgb="00E3738F"/>
      <rgbColor rgb="00CAA6CA"/>
      <rgbColor rgb="00CC0033"/>
      <rgbColor rgb="009B599B"/>
      <rgbColor rgb="00F2BFCC"/>
      <rgbColor rgb="00853385"/>
      <rgbColor rgb="00EB99AD"/>
      <rgbColor rgb="00E8D9E8"/>
      <rgbColor rgb="00DB4C70"/>
      <rgbColor rgb="00B27FB2"/>
      <rgbColor rgb="00FAE5EA"/>
      <rgbColor rgb="00FAE5EA"/>
      <rgbColor rgb="00FFC0C0"/>
      <rgbColor rgb="00FFC0FF"/>
      <rgbColor rgb="00FFF1C9"/>
      <rgbColor rgb="008080FF"/>
      <rgbColor rgb="000080FF"/>
      <rgbColor rgb="00C0C000"/>
      <rgbColor rgb="00FFE0A0"/>
      <rgbColor rgb="00FF8000"/>
      <rgbColor rgb="00C06000"/>
      <rgbColor rgb="00C000C0"/>
      <rgbColor rgb="00C0C0C0"/>
      <rgbColor rgb="00003A47"/>
      <rgbColor rgb="0000C000"/>
      <rgbColor rgb="00006000"/>
      <rgbColor rgb="00606000"/>
      <rgbColor rgb="00804000"/>
      <rgbColor rgb="00FF80FF"/>
      <rgbColor rgb="00800080"/>
      <rgbColor rgb="00808080"/>
    </indexedColors>
    <mruColors>
      <color rgb="FF969696"/>
      <color rgb="FFF7941D"/>
      <color rgb="FFFFF200"/>
      <color rgb="FFC90044"/>
      <color rgb="FF00FFFF"/>
      <color rgb="FF660066"/>
      <color rgb="FFE8D9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fmlaLink="$B$15" lockText="1" noThreeD="1"/>
</file>

<file path=xl/ctrlProps/ctrlProp2.xml><?xml version="1.0" encoding="utf-8"?>
<formControlPr xmlns="http://schemas.microsoft.com/office/spreadsheetml/2009/9/main" objectType="CheckBox" fmlaLink="$B$16" lockText="1" noThreeD="1"/>
</file>

<file path=xl/ctrlProps/ctrlProp3.xml><?xml version="1.0" encoding="utf-8"?>
<formControlPr xmlns="http://schemas.microsoft.com/office/spreadsheetml/2009/9/main" objectType="CheckBox" fmlaLink="$B$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628650</xdr:colOff>
      <xdr:row>2</xdr:row>
      <xdr:rowOff>19050</xdr:rowOff>
    </xdr:to>
    <xdr:pic>
      <xdr:nvPicPr>
        <xdr:cNvPr id="5188" name="Picture 66">
          <a:extLst>
            <a:ext uri="{FF2B5EF4-FFF2-40B4-BE49-F238E27FC236}">
              <a16:creationId xmlns:a16="http://schemas.microsoft.com/office/drawing/2014/main" id="{00000000-0008-0000-0000-000044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150" y="57150"/>
          <a:ext cx="2209800" cy="647700"/>
        </a:xfrm>
        <a:prstGeom prst="rect">
          <a:avLst/>
        </a:prstGeom>
        <a:noFill/>
        <a:ln w="1">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0</xdr:colOff>
          <xdr:row>14</xdr:row>
          <xdr:rowOff>3810</xdr:rowOff>
        </xdr:from>
        <xdr:to>
          <xdr:col>1</xdr:col>
          <xdr:colOff>461010</xdr:colOff>
          <xdr:row>15</xdr:row>
          <xdr:rowOff>3810</xdr:rowOff>
        </xdr:to>
        <xdr:sp macro="" textlink="">
          <xdr:nvSpPr>
            <xdr:cNvPr id="5165" name="oShape1"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GB" sz="800" b="0" i="0" u="none" strike="noStrike" baseline="0">
                  <a:solidFill>
                    <a:srgbClr val="000000"/>
                  </a:solidFill>
                  <a:latin typeface="Tahoma"/>
                  <a:ea typeface="Tahoma"/>
                  <a:cs typeface="Tahoma"/>
                </a:rPr>
                <a:t>Version History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xdr:colOff>
          <xdr:row>15</xdr:row>
          <xdr:rowOff>0</xdr:rowOff>
        </xdr:from>
        <xdr:to>
          <xdr:col>1</xdr:col>
          <xdr:colOff>571500</xdr:colOff>
          <xdr:row>16</xdr:row>
          <xdr:rowOff>7620</xdr:rowOff>
        </xdr:to>
        <xdr:sp macro="" textlink="">
          <xdr:nvSpPr>
            <xdr:cNvPr id="5166" name="oShape2"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E0E0E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GB" sz="800" b="0" i="0" u="none" strike="noStrike" baseline="0">
                  <a:solidFill>
                    <a:srgbClr val="000000"/>
                  </a:solidFill>
                  <a:latin typeface="Tahoma"/>
                  <a:ea typeface="Tahoma"/>
                  <a:cs typeface="Tahoma"/>
                </a:rPr>
                <a:t>Quality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xdr:colOff>
          <xdr:row>15</xdr:row>
          <xdr:rowOff>106680</xdr:rowOff>
        </xdr:from>
        <xdr:to>
          <xdr:col>1</xdr:col>
          <xdr:colOff>464820</xdr:colOff>
          <xdr:row>17</xdr:row>
          <xdr:rowOff>11430</xdr:rowOff>
        </xdr:to>
        <xdr:sp macro="" textlink="">
          <xdr:nvSpPr>
            <xdr:cNvPr id="5168" name="oShape3"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E0E0E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GB" sz="800" b="0" i="0" u="none" strike="noStrike" baseline="0">
                  <a:solidFill>
                    <a:srgbClr val="000000"/>
                  </a:solidFill>
                  <a:latin typeface="Tahoma"/>
                  <a:ea typeface="Tahoma"/>
                  <a:cs typeface="Tahoma"/>
                </a:rPr>
                <a:t>Style guidelines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2</xdr:col>
      <xdr:colOff>314325</xdr:colOff>
      <xdr:row>2</xdr:row>
      <xdr:rowOff>19050</xdr:rowOff>
    </xdr:to>
    <xdr:pic>
      <xdr:nvPicPr>
        <xdr:cNvPr id="2" name="Picture 66">
          <a:extLst>
            <a:ext uri="{FF2B5EF4-FFF2-40B4-BE49-F238E27FC236}">
              <a16:creationId xmlns:a16="http://schemas.microsoft.com/office/drawing/2014/main" id="{AF4201E0-7E6D-407D-97EE-4CB60B2495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6675" y="57150"/>
          <a:ext cx="2152650" cy="647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obspec/proj/Annual%20Licence%20Fees%20for%20900MHz%20and%201800MHz%20Spectrum/Decision/Benchmarking/FINAL%20benchmarking%20dataset%20-%20FOR%20RELEAS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mobspec/proj/Annual%20Licence%20Fees%20for%20900MHz%20and%201800MHz%20Spectrum/2015%20third%20consultation/Benchmarking/Final%20benchmarking%20dataset%20-%20FOR%20RELE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mp;Cs"/>
      <sheetName val="DotEcon_TnCs"/>
      <sheetName val="Style Guidelines"/>
      <sheetName val="Version History"/>
      <sheetName val="Inputs--&gt;"/>
      <sheetName val="ScenarioPanel"/>
      <sheetName val="AwardData"/>
      <sheetName val="LotData"/>
      <sheetName val="Spain fees"/>
      <sheetName val="PmtData"/>
      <sheetName val="CCAData"/>
      <sheetName val="CCAreserveprices"/>
      <sheetName val="AustrianLRP"/>
      <sheetName val="LotDTTandCovObl"/>
      <sheetName val="CountryData"/>
      <sheetName val="UKCPI"/>
      <sheetName val="PPPdata"/>
      <sheetName val="Inputs"/>
      <sheetName val="Calculations--&gt;"/>
      <sheetName val="DISCFACTORS"/>
      <sheetName val="UKEQ_PMT"/>
      <sheetName val="UKEQ_LOT"/>
      <sheetName val="UKEQ_CCAPMT"/>
      <sheetName val="UKEQ_CCALOT"/>
      <sheetName val="Output--&gt;"/>
      <sheetName val="Absolute"/>
      <sheetName val="Rel800MHz"/>
      <sheetName val="Rel2.6GHz"/>
      <sheetName val="Avg2600to800ratio"/>
      <sheetName val="Distance"/>
      <sheetName val="SMRAs"/>
      <sheetName val="CCAs"/>
    </sheetNames>
    <sheetDataSet>
      <sheetData sheetId="0"/>
      <sheetData sheetId="1"/>
      <sheetData sheetId="2"/>
      <sheetData sheetId="3"/>
      <sheetData sheetId="4"/>
      <sheetData sheetId="5"/>
      <sheetData sheetId="6">
        <row r="71">
          <cell r="B71">
            <v>11705</v>
          </cell>
          <cell r="C71" t="str">
            <v>Basic</v>
          </cell>
        </row>
        <row r="72">
          <cell r="B72">
            <v>11706</v>
          </cell>
          <cell r="C72" t="str">
            <v>Basic</v>
          </cell>
        </row>
        <row r="73">
          <cell r="B73">
            <v>11707</v>
          </cell>
          <cell r="C73" t="str">
            <v>Basic</v>
          </cell>
        </row>
        <row r="74">
          <cell r="B74">
            <v>11708</v>
          </cell>
          <cell r="C74" t="str">
            <v>Basic</v>
          </cell>
        </row>
        <row r="75">
          <cell r="B75">
            <v>11709</v>
          </cell>
          <cell r="C75" t="str">
            <v>Basic</v>
          </cell>
        </row>
        <row r="76">
          <cell r="B76">
            <v>11710</v>
          </cell>
          <cell r="C76" t="str">
            <v>Basic</v>
          </cell>
        </row>
        <row r="77">
          <cell r="B77">
            <v>99001</v>
          </cell>
          <cell r="C77" t="str">
            <v>Basic</v>
          </cell>
        </row>
        <row r="78">
          <cell r="B78">
            <v>99002</v>
          </cell>
          <cell r="C78" t="str">
            <v>Basic</v>
          </cell>
        </row>
        <row r="79">
          <cell r="B79">
            <v>99003</v>
          </cell>
          <cell r="C79" t="str">
            <v>Basic</v>
          </cell>
        </row>
        <row r="80">
          <cell r="B80">
            <v>99004</v>
          </cell>
          <cell r="C80" t="str">
            <v>Basic</v>
          </cell>
        </row>
        <row r="81">
          <cell r="B81">
            <v>99005</v>
          </cell>
          <cell r="C81" t="str">
            <v>Basic</v>
          </cell>
        </row>
        <row r="82">
          <cell r="B82">
            <v>99006</v>
          </cell>
          <cell r="C82" t="str">
            <v>Basic</v>
          </cell>
        </row>
        <row r="83">
          <cell r="B83">
            <v>12012</v>
          </cell>
          <cell r="C83" t="str">
            <v>No coverage</v>
          </cell>
        </row>
        <row r="84">
          <cell r="B84">
            <v>12013</v>
          </cell>
          <cell r="C84" t="str">
            <v>No coverage</v>
          </cell>
        </row>
        <row r="85">
          <cell r="B85">
            <v>12014</v>
          </cell>
          <cell r="C85" t="str">
            <v>No coverage</v>
          </cell>
        </row>
        <row r="86">
          <cell r="B86">
            <v>12015</v>
          </cell>
          <cell r="C86" t="str">
            <v>No coverage</v>
          </cell>
        </row>
        <row r="87">
          <cell r="B87">
            <v>12016</v>
          </cell>
          <cell r="C87" t="str">
            <v>No coverage</v>
          </cell>
        </row>
        <row r="88">
          <cell r="B88">
            <v>12017</v>
          </cell>
          <cell r="C88" t="str">
            <v>Enhanced</v>
          </cell>
        </row>
        <row r="89">
          <cell r="B89">
            <v>12023</v>
          </cell>
          <cell r="C89" t="str">
            <v>Basic</v>
          </cell>
        </row>
        <row r="90">
          <cell r="B90">
            <v>12024</v>
          </cell>
          <cell r="C90" t="str">
            <v>Basic</v>
          </cell>
        </row>
        <row r="91">
          <cell r="B91">
            <v>12025</v>
          </cell>
          <cell r="C91" t="str">
            <v>Basic</v>
          </cell>
        </row>
        <row r="92">
          <cell r="B92">
            <v>12026</v>
          </cell>
          <cell r="C92" t="str">
            <v>Basic</v>
          </cell>
        </row>
        <row r="93">
          <cell r="B93">
            <v>12027</v>
          </cell>
          <cell r="C93" t="str">
            <v>Basic</v>
          </cell>
        </row>
        <row r="94">
          <cell r="B94">
            <v>12028</v>
          </cell>
          <cell r="C94" t="str">
            <v>Basic</v>
          </cell>
        </row>
        <row r="95">
          <cell r="B95">
            <v>12090</v>
          </cell>
          <cell r="C95" t="str">
            <v>No coverage</v>
          </cell>
        </row>
        <row r="96">
          <cell r="B96">
            <v>12091</v>
          </cell>
          <cell r="C96" t="str">
            <v>Basic</v>
          </cell>
        </row>
        <row r="97">
          <cell r="B97">
            <v>12092</v>
          </cell>
          <cell r="C97" t="str">
            <v>Basic</v>
          </cell>
        </row>
        <row r="98">
          <cell r="B98">
            <v>12093</v>
          </cell>
          <cell r="C98" t="str">
            <v>Basic</v>
          </cell>
        </row>
        <row r="99">
          <cell r="B99">
            <v>12094</v>
          </cell>
          <cell r="C99" t="str">
            <v>Basic</v>
          </cell>
        </row>
        <row r="100">
          <cell r="B100">
            <v>12095</v>
          </cell>
          <cell r="C100" t="str">
            <v>Basic</v>
          </cell>
        </row>
        <row r="101">
          <cell r="B101">
            <v>12136</v>
          </cell>
          <cell r="C101" t="str">
            <v>Basic</v>
          </cell>
        </row>
        <row r="102">
          <cell r="B102">
            <v>12137</v>
          </cell>
          <cell r="C102" t="str">
            <v>Basic</v>
          </cell>
        </row>
        <row r="103">
          <cell r="B103">
            <v>12138</v>
          </cell>
          <cell r="C103" t="str">
            <v>Basic</v>
          </cell>
        </row>
        <row r="104">
          <cell r="B104">
            <v>12139</v>
          </cell>
          <cell r="C104" t="str">
            <v>Basic</v>
          </cell>
        </row>
        <row r="105">
          <cell r="B105">
            <v>12140</v>
          </cell>
          <cell r="C105" t="str">
            <v>Basic</v>
          </cell>
        </row>
        <row r="106">
          <cell r="B106">
            <v>12141</v>
          </cell>
          <cell r="C106" t="str">
            <v>Basic</v>
          </cell>
        </row>
        <row r="107">
          <cell r="B107">
            <v>12188</v>
          </cell>
          <cell r="C107" t="str">
            <v>No coverage</v>
          </cell>
        </row>
        <row r="108">
          <cell r="B108">
            <v>12189</v>
          </cell>
          <cell r="C108" t="str">
            <v>Enhanced</v>
          </cell>
        </row>
        <row r="109">
          <cell r="B109">
            <v>12430</v>
          </cell>
          <cell r="C109" t="str">
            <v>Basic</v>
          </cell>
        </row>
        <row r="110">
          <cell r="B110">
            <v>12458</v>
          </cell>
          <cell r="C110" t="str">
            <v>No coverage</v>
          </cell>
        </row>
        <row r="111">
          <cell r="B111">
            <v>12460</v>
          </cell>
          <cell r="C111" t="str">
            <v>Enhanced</v>
          </cell>
        </row>
        <row r="112">
          <cell r="B112">
            <v>12521</v>
          </cell>
          <cell r="C112" t="str">
            <v>Basic</v>
          </cell>
        </row>
        <row r="113">
          <cell r="B113">
            <v>12522</v>
          </cell>
          <cell r="C113" t="str">
            <v>Basic</v>
          </cell>
        </row>
        <row r="114">
          <cell r="B114">
            <v>12523</v>
          </cell>
          <cell r="C114" t="str">
            <v>Basic</v>
          </cell>
        </row>
        <row r="115">
          <cell r="B115">
            <v>12524</v>
          </cell>
          <cell r="C115" t="str">
            <v>Basic</v>
          </cell>
        </row>
        <row r="116">
          <cell r="B116">
            <v>12525</v>
          </cell>
          <cell r="C116" t="str">
            <v>Basic</v>
          </cell>
        </row>
        <row r="117">
          <cell r="B117">
            <v>12526</v>
          </cell>
          <cell r="C117" t="str">
            <v>Basic</v>
          </cell>
        </row>
        <row r="118">
          <cell r="B118">
            <v>12539</v>
          </cell>
          <cell r="C118" t="str">
            <v>Enhanced</v>
          </cell>
        </row>
        <row r="119">
          <cell r="B119">
            <v>12540</v>
          </cell>
          <cell r="C119" t="str">
            <v>No coverage</v>
          </cell>
        </row>
        <row r="120">
          <cell r="B120">
            <v>12541</v>
          </cell>
          <cell r="C120" t="str">
            <v>No coverage</v>
          </cell>
        </row>
        <row r="121">
          <cell r="B121">
            <v>12542</v>
          </cell>
          <cell r="C121" t="str">
            <v>No coverage</v>
          </cell>
        </row>
        <row r="122">
          <cell r="B122">
            <v>12543</v>
          </cell>
          <cell r="C122" t="str">
            <v>No coverage</v>
          </cell>
        </row>
        <row r="123">
          <cell r="B123">
            <v>12553</v>
          </cell>
          <cell r="C123" t="str">
            <v>Basic</v>
          </cell>
        </row>
        <row r="124">
          <cell r="B124">
            <v>12554</v>
          </cell>
          <cell r="C124" t="str">
            <v>Basic</v>
          </cell>
        </row>
        <row r="125">
          <cell r="B125">
            <v>12555</v>
          </cell>
          <cell r="C125" t="str">
            <v>Basic</v>
          </cell>
        </row>
        <row r="126">
          <cell r="B126">
            <v>12556</v>
          </cell>
          <cell r="C126" t="str">
            <v>Basic</v>
          </cell>
        </row>
        <row r="127">
          <cell r="B127">
            <v>12557</v>
          </cell>
          <cell r="C127" t="str">
            <v>Basic</v>
          </cell>
        </row>
        <row r="128">
          <cell r="B128">
            <v>12565</v>
          </cell>
          <cell r="C128" t="str">
            <v>Basic</v>
          </cell>
        </row>
        <row r="129">
          <cell r="B129">
            <v>12566</v>
          </cell>
          <cell r="C129" t="str">
            <v>No coverage</v>
          </cell>
        </row>
        <row r="130">
          <cell r="B130">
            <v>12573</v>
          </cell>
          <cell r="C130" t="str">
            <v>Basic</v>
          </cell>
        </row>
        <row r="131">
          <cell r="B131">
            <v>12585</v>
          </cell>
          <cell r="C131" t="str">
            <v>Basic</v>
          </cell>
        </row>
        <row r="132">
          <cell r="B132">
            <v>12586</v>
          </cell>
          <cell r="C132" t="str">
            <v>Basic</v>
          </cell>
        </row>
        <row r="133">
          <cell r="B133">
            <v>12587</v>
          </cell>
          <cell r="C133" t="str">
            <v>Basic</v>
          </cell>
        </row>
        <row r="134">
          <cell r="B134">
            <v>12588</v>
          </cell>
          <cell r="C134" t="str">
            <v>Basic</v>
          </cell>
        </row>
        <row r="135">
          <cell r="B135">
            <v>12589</v>
          </cell>
          <cell r="C135" t="str">
            <v>Basic</v>
          </cell>
        </row>
        <row r="136">
          <cell r="B136">
            <v>11705</v>
          </cell>
          <cell r="C136" t="str">
            <v>gross</v>
          </cell>
        </row>
        <row r="137">
          <cell r="B137">
            <v>11706</v>
          </cell>
          <cell r="C137" t="str">
            <v>gross</v>
          </cell>
        </row>
        <row r="138">
          <cell r="B138">
            <v>11707</v>
          </cell>
          <cell r="C138" t="str">
            <v>gross</v>
          </cell>
        </row>
        <row r="139">
          <cell r="B139">
            <v>11708</v>
          </cell>
          <cell r="C139" t="str">
            <v>gross</v>
          </cell>
        </row>
        <row r="140">
          <cell r="B140">
            <v>11709</v>
          </cell>
          <cell r="C140" t="str">
            <v>gross</v>
          </cell>
        </row>
        <row r="141">
          <cell r="B141">
            <v>11710</v>
          </cell>
          <cell r="C141" t="str">
            <v>gross</v>
          </cell>
        </row>
        <row r="142">
          <cell r="B142">
            <v>99001</v>
          </cell>
          <cell r="C142" t="str">
            <v>net</v>
          </cell>
        </row>
        <row r="143">
          <cell r="B143">
            <v>99002</v>
          </cell>
          <cell r="C143" t="str">
            <v>net</v>
          </cell>
        </row>
        <row r="144">
          <cell r="B144">
            <v>99003</v>
          </cell>
          <cell r="C144" t="str">
            <v>net</v>
          </cell>
        </row>
        <row r="145">
          <cell r="B145">
            <v>99004</v>
          </cell>
          <cell r="C145" t="str">
            <v>net</v>
          </cell>
        </row>
        <row r="146">
          <cell r="B146">
            <v>99005</v>
          </cell>
          <cell r="C146" t="str">
            <v>net</v>
          </cell>
        </row>
        <row r="147">
          <cell r="B147">
            <v>99006</v>
          </cell>
          <cell r="C147" t="str">
            <v>net</v>
          </cell>
        </row>
        <row r="148">
          <cell r="B148">
            <v>88001</v>
          </cell>
          <cell r="C148" t="str">
            <v>gross</v>
          </cell>
        </row>
        <row r="149">
          <cell r="B149">
            <v>88002</v>
          </cell>
          <cell r="C149" t="str">
            <v>gross</v>
          </cell>
        </row>
        <row r="150">
          <cell r="B150">
            <v>88003</v>
          </cell>
          <cell r="C150" t="str">
            <v>gross</v>
          </cell>
        </row>
        <row r="151">
          <cell r="B151">
            <v>88004</v>
          </cell>
          <cell r="C151" t="str">
            <v>gross</v>
          </cell>
        </row>
        <row r="152">
          <cell r="B152">
            <v>88005</v>
          </cell>
          <cell r="C152" t="str">
            <v>gross</v>
          </cell>
        </row>
        <row r="153">
          <cell r="B153">
            <v>88006</v>
          </cell>
          <cell r="C153" t="str">
            <v>gross</v>
          </cell>
        </row>
        <row r="154">
          <cell r="B154">
            <v>88007</v>
          </cell>
          <cell r="C154" t="str">
            <v>gross</v>
          </cell>
        </row>
        <row r="155">
          <cell r="B155">
            <v>88008</v>
          </cell>
          <cell r="C155" t="str">
            <v>gross</v>
          </cell>
        </row>
        <row r="156">
          <cell r="B156">
            <v>88009</v>
          </cell>
          <cell r="C156" t="str">
            <v>gross</v>
          </cell>
        </row>
        <row r="157">
          <cell r="B157">
            <v>88010</v>
          </cell>
          <cell r="C157" t="str">
            <v>gross</v>
          </cell>
        </row>
        <row r="158">
          <cell r="B158">
            <v>88011</v>
          </cell>
          <cell r="C158" t="str">
            <v>gross</v>
          </cell>
        </row>
        <row r="159">
          <cell r="B159">
            <v>88012</v>
          </cell>
          <cell r="C159" t="str">
            <v>gross</v>
          </cell>
        </row>
        <row r="160">
          <cell r="B160">
            <v>88013</v>
          </cell>
          <cell r="C160" t="str">
            <v>gross</v>
          </cell>
        </row>
        <row r="161">
          <cell r="B161">
            <v>88014</v>
          </cell>
          <cell r="C161" t="str">
            <v>gross</v>
          </cell>
        </row>
        <row r="162">
          <cell r="B162">
            <v>88015</v>
          </cell>
          <cell r="C162" t="str">
            <v>gross</v>
          </cell>
        </row>
        <row r="163">
          <cell r="B163">
            <v>88016</v>
          </cell>
          <cell r="C163" t="str">
            <v>gross</v>
          </cell>
        </row>
        <row r="164">
          <cell r="B164">
            <v>88017</v>
          </cell>
          <cell r="C164" t="str">
            <v>net</v>
          </cell>
        </row>
        <row r="165">
          <cell r="B165">
            <v>12012</v>
          </cell>
          <cell r="C165" t="str">
            <v>net</v>
          </cell>
        </row>
        <row r="166">
          <cell r="B166">
            <v>12013</v>
          </cell>
          <cell r="C166" t="str">
            <v>net</v>
          </cell>
        </row>
        <row r="167">
          <cell r="B167">
            <v>12014</v>
          </cell>
          <cell r="C167" t="str">
            <v>gross</v>
          </cell>
        </row>
        <row r="168">
          <cell r="B168">
            <v>12015</v>
          </cell>
          <cell r="C168" t="str">
            <v>gross</v>
          </cell>
        </row>
        <row r="169">
          <cell r="B169">
            <v>12016</v>
          </cell>
          <cell r="C169" t="str">
            <v>gross</v>
          </cell>
        </row>
        <row r="170">
          <cell r="B170">
            <v>12017</v>
          </cell>
          <cell r="C170" t="str">
            <v>gross</v>
          </cell>
        </row>
        <row r="171">
          <cell r="B171">
            <v>12023</v>
          </cell>
          <cell r="C171" t="str">
            <v>net</v>
          </cell>
        </row>
        <row r="172">
          <cell r="B172">
            <v>12024</v>
          </cell>
          <cell r="C172" t="str">
            <v>gross</v>
          </cell>
        </row>
        <row r="173">
          <cell r="B173">
            <v>12025</v>
          </cell>
          <cell r="C173" t="str">
            <v>gross</v>
          </cell>
        </row>
        <row r="174">
          <cell r="B174">
            <v>12026</v>
          </cell>
          <cell r="C174" t="str">
            <v>gross</v>
          </cell>
        </row>
        <row r="175">
          <cell r="B175">
            <v>12027</v>
          </cell>
          <cell r="C175" t="str">
            <v>gross</v>
          </cell>
        </row>
        <row r="176">
          <cell r="B176">
            <v>12028</v>
          </cell>
          <cell r="C176" t="str">
            <v>gross</v>
          </cell>
        </row>
        <row r="177">
          <cell r="B177">
            <v>12090</v>
          </cell>
          <cell r="C177" t="str">
            <v>net</v>
          </cell>
        </row>
        <row r="178">
          <cell r="B178">
            <v>12091</v>
          </cell>
          <cell r="C178" t="str">
            <v>gross</v>
          </cell>
        </row>
        <row r="179">
          <cell r="B179">
            <v>12092</v>
          </cell>
          <cell r="C179" t="str">
            <v>gross</v>
          </cell>
        </row>
        <row r="180">
          <cell r="B180">
            <v>12093</v>
          </cell>
          <cell r="C180" t="str">
            <v>gross</v>
          </cell>
        </row>
        <row r="181">
          <cell r="B181">
            <v>12094</v>
          </cell>
          <cell r="C181" t="str">
            <v>gross</v>
          </cell>
        </row>
        <row r="182">
          <cell r="B182">
            <v>12095</v>
          </cell>
          <cell r="C182" t="str">
            <v>gross</v>
          </cell>
        </row>
        <row r="183">
          <cell r="B183">
            <v>12136</v>
          </cell>
          <cell r="C183" t="str">
            <v>net</v>
          </cell>
        </row>
        <row r="184">
          <cell r="B184">
            <v>12137</v>
          </cell>
          <cell r="C184" t="str">
            <v>net</v>
          </cell>
        </row>
        <row r="185">
          <cell r="B185">
            <v>12138</v>
          </cell>
          <cell r="C185" t="str">
            <v>net</v>
          </cell>
        </row>
        <row r="186">
          <cell r="B186">
            <v>12139</v>
          </cell>
          <cell r="C186" t="str">
            <v>net</v>
          </cell>
        </row>
        <row r="187">
          <cell r="B187">
            <v>12140</v>
          </cell>
          <cell r="C187" t="str">
            <v>net</v>
          </cell>
        </row>
        <row r="188">
          <cell r="B188">
            <v>12141</v>
          </cell>
          <cell r="C188" t="str">
            <v>net</v>
          </cell>
        </row>
        <row r="189">
          <cell r="B189">
            <v>12188</v>
          </cell>
          <cell r="C189" t="str">
            <v>net</v>
          </cell>
        </row>
        <row r="190">
          <cell r="B190">
            <v>12189</v>
          </cell>
          <cell r="C190" t="str">
            <v>gross</v>
          </cell>
        </row>
        <row r="191">
          <cell r="B191">
            <v>12430</v>
          </cell>
          <cell r="C191" t="str">
            <v>net</v>
          </cell>
        </row>
        <row r="192">
          <cell r="B192">
            <v>12458</v>
          </cell>
          <cell r="C192" t="str">
            <v>net</v>
          </cell>
        </row>
        <row r="193">
          <cell r="B193">
            <v>12460</v>
          </cell>
          <cell r="C193" t="str">
            <v>net</v>
          </cell>
        </row>
        <row r="194">
          <cell r="B194">
            <v>12521</v>
          </cell>
          <cell r="C194" t="str">
            <v>net</v>
          </cell>
        </row>
        <row r="195">
          <cell r="B195">
            <v>12522</v>
          </cell>
          <cell r="C195" t="str">
            <v>net</v>
          </cell>
        </row>
        <row r="196">
          <cell r="B196">
            <v>12523</v>
          </cell>
          <cell r="C196" t="str">
            <v>net</v>
          </cell>
        </row>
        <row r="197">
          <cell r="B197">
            <v>12524</v>
          </cell>
          <cell r="C197" t="str">
            <v>net</v>
          </cell>
        </row>
        <row r="198">
          <cell r="B198">
            <v>12525</v>
          </cell>
          <cell r="C198" t="str">
            <v>net</v>
          </cell>
        </row>
        <row r="199">
          <cell r="B199">
            <v>12526</v>
          </cell>
          <cell r="C199" t="str">
            <v>net</v>
          </cell>
        </row>
        <row r="200">
          <cell r="B200">
            <v>12539</v>
          </cell>
          <cell r="C200" t="str">
            <v>net</v>
          </cell>
        </row>
        <row r="201">
          <cell r="B201">
            <v>12540</v>
          </cell>
          <cell r="C201" t="str">
            <v>net</v>
          </cell>
        </row>
        <row r="202">
          <cell r="B202">
            <v>12541</v>
          </cell>
          <cell r="C202" t="str">
            <v>net</v>
          </cell>
        </row>
        <row r="203">
          <cell r="B203">
            <v>12542</v>
          </cell>
          <cell r="C203" t="str">
            <v>net</v>
          </cell>
        </row>
        <row r="204">
          <cell r="B204">
            <v>12543</v>
          </cell>
          <cell r="C204" t="str">
            <v>net</v>
          </cell>
        </row>
        <row r="205">
          <cell r="B205">
            <v>12553</v>
          </cell>
          <cell r="C205" t="str">
            <v>net</v>
          </cell>
        </row>
        <row r="206">
          <cell r="B206">
            <v>12554</v>
          </cell>
          <cell r="C206" t="str">
            <v>net</v>
          </cell>
        </row>
        <row r="207">
          <cell r="B207">
            <v>12555</v>
          </cell>
          <cell r="C207" t="str">
            <v>net</v>
          </cell>
        </row>
        <row r="208">
          <cell r="B208">
            <v>12556</v>
          </cell>
          <cell r="C208" t="str">
            <v>net</v>
          </cell>
        </row>
        <row r="209">
          <cell r="B209">
            <v>12557</v>
          </cell>
          <cell r="C209" t="str">
            <v>net</v>
          </cell>
        </row>
        <row r="210">
          <cell r="B210">
            <v>12565</v>
          </cell>
          <cell r="C210" t="str">
            <v>net</v>
          </cell>
        </row>
        <row r="211">
          <cell r="B211">
            <v>12566</v>
          </cell>
          <cell r="C211" t="str">
            <v>net</v>
          </cell>
        </row>
        <row r="212">
          <cell r="B212">
            <v>12573</v>
          </cell>
          <cell r="C212" t="str">
            <v>net</v>
          </cell>
        </row>
        <row r="213">
          <cell r="B213">
            <v>12585</v>
          </cell>
          <cell r="C213" t="str">
            <v>net</v>
          </cell>
        </row>
        <row r="214">
          <cell r="B214">
            <v>12586</v>
          </cell>
          <cell r="C214" t="str">
            <v>net</v>
          </cell>
        </row>
        <row r="215">
          <cell r="B215">
            <v>12587</v>
          </cell>
          <cell r="C215" t="str">
            <v>net</v>
          </cell>
        </row>
        <row r="216">
          <cell r="B216">
            <v>12588</v>
          </cell>
          <cell r="C216" t="str">
            <v>net</v>
          </cell>
        </row>
        <row r="217">
          <cell r="B217">
            <v>12589</v>
          </cell>
          <cell r="C217" t="str">
            <v>net</v>
          </cell>
        </row>
      </sheetData>
      <sheetData sheetId="7"/>
      <sheetData sheetId="8"/>
      <sheetData sheetId="9"/>
      <sheetData sheetId="10"/>
      <sheetData sheetId="11"/>
      <sheetData sheetId="12"/>
      <sheetData sheetId="13"/>
      <sheetData sheetId="14">
        <row r="3">
          <cell r="D3">
            <v>11705</v>
          </cell>
          <cell r="I3" t="str">
            <v>gross</v>
          </cell>
        </row>
        <row r="4">
          <cell r="D4">
            <v>11706</v>
          </cell>
          <cell r="I4" t="str">
            <v>gross</v>
          </cell>
        </row>
        <row r="5">
          <cell r="D5">
            <v>11707</v>
          </cell>
          <cell r="I5" t="str">
            <v>gross</v>
          </cell>
        </row>
        <row r="6">
          <cell r="D6">
            <v>11708</v>
          </cell>
          <cell r="I6" t="str">
            <v>gross</v>
          </cell>
        </row>
        <row r="7">
          <cell r="D7">
            <v>11709</v>
          </cell>
          <cell r="I7" t="str">
            <v>gross</v>
          </cell>
        </row>
        <row r="8">
          <cell r="D8">
            <v>11710</v>
          </cell>
          <cell r="I8" t="str">
            <v>gross</v>
          </cell>
        </row>
        <row r="9">
          <cell r="D9">
            <v>11711</v>
          </cell>
          <cell r="I9" t="str">
            <v/>
          </cell>
        </row>
        <row r="10">
          <cell r="D10">
            <v>11712</v>
          </cell>
          <cell r="I10" t="str">
            <v/>
          </cell>
        </row>
        <row r="11">
          <cell r="D11">
            <v>11713</v>
          </cell>
          <cell r="I11" t="str">
            <v/>
          </cell>
        </row>
        <row r="12">
          <cell r="D12">
            <v>11714</v>
          </cell>
          <cell r="I12" t="str">
            <v/>
          </cell>
        </row>
        <row r="13">
          <cell r="D13">
            <v>11715</v>
          </cell>
          <cell r="I13" t="str">
            <v/>
          </cell>
        </row>
        <row r="14">
          <cell r="D14">
            <v>11716</v>
          </cell>
          <cell r="I14" t="str">
            <v/>
          </cell>
        </row>
        <row r="15">
          <cell r="D15">
            <v>11717</v>
          </cell>
          <cell r="I15" t="str">
            <v/>
          </cell>
        </row>
        <row r="16">
          <cell r="D16">
            <v>11718</v>
          </cell>
          <cell r="I16" t="str">
            <v/>
          </cell>
        </row>
        <row r="17">
          <cell r="D17">
            <v>11719</v>
          </cell>
          <cell r="I17" t="str">
            <v/>
          </cell>
        </row>
        <row r="18">
          <cell r="D18">
            <v>11722</v>
          </cell>
          <cell r="I18" t="str">
            <v/>
          </cell>
        </row>
        <row r="19">
          <cell r="D19">
            <v>11723</v>
          </cell>
          <cell r="I19" t="str">
            <v/>
          </cell>
        </row>
        <row r="20">
          <cell r="D20">
            <v>11724</v>
          </cell>
          <cell r="I20" t="str">
            <v/>
          </cell>
        </row>
        <row r="21">
          <cell r="D21">
            <v>11725</v>
          </cell>
          <cell r="I21" t="str">
            <v/>
          </cell>
        </row>
        <row r="22">
          <cell r="D22">
            <v>11726</v>
          </cell>
          <cell r="I22" t="str">
            <v/>
          </cell>
        </row>
        <row r="23">
          <cell r="D23">
            <v>11727</v>
          </cell>
          <cell r="I23" t="str">
            <v/>
          </cell>
        </row>
        <row r="24">
          <cell r="D24">
            <v>11728</v>
          </cell>
          <cell r="I24" t="str">
            <v/>
          </cell>
        </row>
        <row r="25">
          <cell r="D25">
            <v>11729</v>
          </cell>
          <cell r="I25" t="str">
            <v/>
          </cell>
        </row>
        <row r="26">
          <cell r="D26">
            <v>11730</v>
          </cell>
          <cell r="I26" t="str">
            <v/>
          </cell>
        </row>
        <row r="27">
          <cell r="D27">
            <v>11731</v>
          </cell>
          <cell r="I27" t="str">
            <v/>
          </cell>
        </row>
        <row r="28">
          <cell r="D28">
            <v>11732</v>
          </cell>
          <cell r="I28" t="str">
            <v/>
          </cell>
        </row>
        <row r="29">
          <cell r="D29">
            <v>11733</v>
          </cell>
          <cell r="I29" t="str">
            <v/>
          </cell>
        </row>
        <row r="30">
          <cell r="D30">
            <v>11734</v>
          </cell>
          <cell r="I30" t="str">
            <v/>
          </cell>
        </row>
        <row r="31">
          <cell r="D31">
            <v>11735</v>
          </cell>
          <cell r="I31" t="str">
            <v/>
          </cell>
        </row>
        <row r="32">
          <cell r="D32">
            <v>11749</v>
          </cell>
          <cell r="I32" t="str">
            <v/>
          </cell>
        </row>
        <row r="33">
          <cell r="D33">
            <v>11823</v>
          </cell>
          <cell r="I33" t="str">
            <v/>
          </cell>
        </row>
        <row r="34">
          <cell r="D34">
            <v>11824</v>
          </cell>
          <cell r="I34" t="str">
            <v/>
          </cell>
        </row>
        <row r="35">
          <cell r="D35">
            <v>11825</v>
          </cell>
          <cell r="I35" t="str">
            <v/>
          </cell>
        </row>
        <row r="36">
          <cell r="D36">
            <v>11827</v>
          </cell>
          <cell r="I36" t="str">
            <v/>
          </cell>
        </row>
        <row r="37">
          <cell r="D37">
            <v>11958</v>
          </cell>
          <cell r="I37" t="str">
            <v/>
          </cell>
        </row>
        <row r="38">
          <cell r="D38">
            <v>11959</v>
          </cell>
          <cell r="I38" t="str">
            <v/>
          </cell>
        </row>
        <row r="39">
          <cell r="D39">
            <v>12008</v>
          </cell>
          <cell r="I39" t="str">
            <v/>
          </cell>
        </row>
        <row r="40">
          <cell r="D40">
            <v>12009</v>
          </cell>
          <cell r="I40" t="str">
            <v/>
          </cell>
        </row>
        <row r="41">
          <cell r="D41">
            <v>12012</v>
          </cell>
          <cell r="I41" t="str">
            <v>net</v>
          </cell>
        </row>
        <row r="42">
          <cell r="D42">
            <v>12013</v>
          </cell>
          <cell r="I42" t="str">
            <v>net</v>
          </cell>
        </row>
        <row r="43">
          <cell r="D43">
            <v>12014</v>
          </cell>
          <cell r="I43" t="str">
            <v>gross</v>
          </cell>
        </row>
        <row r="44">
          <cell r="D44">
            <v>12015</v>
          </cell>
          <cell r="I44" t="str">
            <v>gross</v>
          </cell>
        </row>
        <row r="45">
          <cell r="D45">
            <v>12016</v>
          </cell>
          <cell r="I45" t="str">
            <v>gross</v>
          </cell>
        </row>
        <row r="46">
          <cell r="D46">
            <v>12017</v>
          </cell>
          <cell r="I46" t="str">
            <v>gross</v>
          </cell>
        </row>
        <row r="47">
          <cell r="D47">
            <v>12022</v>
          </cell>
          <cell r="I47" t="str">
            <v/>
          </cell>
        </row>
        <row r="48">
          <cell r="D48">
            <v>12023</v>
          </cell>
          <cell r="I48" t="str">
            <v>net</v>
          </cell>
        </row>
        <row r="49">
          <cell r="D49">
            <v>12024</v>
          </cell>
          <cell r="I49" t="str">
            <v>gross</v>
          </cell>
        </row>
        <row r="50">
          <cell r="D50">
            <v>12025</v>
          </cell>
          <cell r="I50" t="str">
            <v>gross</v>
          </cell>
        </row>
        <row r="51">
          <cell r="D51">
            <v>12026</v>
          </cell>
          <cell r="I51" t="str">
            <v>gross</v>
          </cell>
        </row>
        <row r="52">
          <cell r="D52">
            <v>12027</v>
          </cell>
          <cell r="I52" t="str">
            <v>gross</v>
          </cell>
        </row>
        <row r="53">
          <cell r="D53">
            <v>12028</v>
          </cell>
          <cell r="I53" t="str">
            <v>gross</v>
          </cell>
        </row>
        <row r="54">
          <cell r="D54">
            <v>12029</v>
          </cell>
          <cell r="I54" t="str">
            <v/>
          </cell>
        </row>
        <row r="55">
          <cell r="D55">
            <v>12030</v>
          </cell>
          <cell r="I55" t="str">
            <v/>
          </cell>
        </row>
        <row r="56">
          <cell r="D56">
            <v>12031</v>
          </cell>
          <cell r="I56" t="str">
            <v/>
          </cell>
        </row>
        <row r="57">
          <cell r="D57">
            <v>12032</v>
          </cell>
          <cell r="I57" t="str">
            <v/>
          </cell>
        </row>
        <row r="58">
          <cell r="D58">
            <v>12033</v>
          </cell>
          <cell r="I58" t="str">
            <v/>
          </cell>
        </row>
        <row r="59">
          <cell r="D59">
            <v>12034</v>
          </cell>
          <cell r="I59" t="str">
            <v/>
          </cell>
        </row>
        <row r="60">
          <cell r="D60">
            <v>12035</v>
          </cell>
          <cell r="I60" t="str">
            <v/>
          </cell>
        </row>
        <row r="61">
          <cell r="D61">
            <v>12036</v>
          </cell>
          <cell r="I61" t="str">
            <v/>
          </cell>
        </row>
        <row r="62">
          <cell r="D62">
            <v>12037</v>
          </cell>
          <cell r="I62" t="str">
            <v/>
          </cell>
        </row>
        <row r="63">
          <cell r="D63">
            <v>12038</v>
          </cell>
          <cell r="I63" t="str">
            <v/>
          </cell>
        </row>
        <row r="64">
          <cell r="D64">
            <v>12039</v>
          </cell>
          <cell r="I64" t="str">
            <v/>
          </cell>
        </row>
        <row r="65">
          <cell r="D65">
            <v>12040</v>
          </cell>
          <cell r="I65" t="str">
            <v/>
          </cell>
        </row>
        <row r="66">
          <cell r="D66">
            <v>12041</v>
          </cell>
          <cell r="I66" t="str">
            <v/>
          </cell>
        </row>
        <row r="67">
          <cell r="D67">
            <v>12042</v>
          </cell>
          <cell r="I67" t="str">
            <v/>
          </cell>
        </row>
        <row r="68">
          <cell r="D68">
            <v>12043</v>
          </cell>
          <cell r="I68" t="str">
            <v/>
          </cell>
        </row>
        <row r="69">
          <cell r="D69">
            <v>12044</v>
          </cell>
          <cell r="I69" t="str">
            <v/>
          </cell>
        </row>
        <row r="70">
          <cell r="D70">
            <v>12045</v>
          </cell>
          <cell r="I70" t="str">
            <v/>
          </cell>
        </row>
        <row r="71">
          <cell r="D71">
            <v>12046</v>
          </cell>
          <cell r="I71" t="str">
            <v/>
          </cell>
        </row>
        <row r="72">
          <cell r="D72">
            <v>12047</v>
          </cell>
          <cell r="I72" t="str">
            <v/>
          </cell>
        </row>
        <row r="73">
          <cell r="D73">
            <v>12048</v>
          </cell>
          <cell r="I73" t="str">
            <v/>
          </cell>
        </row>
        <row r="74">
          <cell r="D74">
            <v>12049</v>
          </cell>
          <cell r="I74" t="str">
            <v/>
          </cell>
        </row>
        <row r="75">
          <cell r="D75">
            <v>12050</v>
          </cell>
          <cell r="I75" t="str">
            <v/>
          </cell>
        </row>
        <row r="76">
          <cell r="D76">
            <v>12051</v>
          </cell>
          <cell r="I76" t="str">
            <v/>
          </cell>
        </row>
        <row r="77">
          <cell r="D77">
            <v>12052</v>
          </cell>
          <cell r="I77" t="str">
            <v/>
          </cell>
        </row>
        <row r="78">
          <cell r="D78">
            <v>12053</v>
          </cell>
          <cell r="I78" t="str">
            <v/>
          </cell>
        </row>
        <row r="79">
          <cell r="D79">
            <v>12054</v>
          </cell>
          <cell r="I79" t="str">
            <v/>
          </cell>
        </row>
        <row r="80">
          <cell r="D80">
            <v>12055</v>
          </cell>
          <cell r="I80" t="str">
            <v/>
          </cell>
        </row>
        <row r="81">
          <cell r="D81">
            <v>12056</v>
          </cell>
          <cell r="I81" t="str">
            <v/>
          </cell>
        </row>
        <row r="82">
          <cell r="D82">
            <v>12057</v>
          </cell>
          <cell r="I82" t="str">
            <v/>
          </cell>
        </row>
        <row r="83">
          <cell r="D83">
            <v>12058</v>
          </cell>
          <cell r="I83" t="str">
            <v/>
          </cell>
        </row>
        <row r="84">
          <cell r="D84">
            <v>12059</v>
          </cell>
          <cell r="I84" t="str">
            <v/>
          </cell>
        </row>
        <row r="85">
          <cell r="D85">
            <v>12060</v>
          </cell>
          <cell r="I85" t="str">
            <v/>
          </cell>
        </row>
        <row r="86">
          <cell r="D86">
            <v>12061</v>
          </cell>
          <cell r="I86" t="str">
            <v/>
          </cell>
        </row>
        <row r="87">
          <cell r="D87">
            <v>12062</v>
          </cell>
          <cell r="I87" t="str">
            <v/>
          </cell>
        </row>
        <row r="88">
          <cell r="D88">
            <v>12063</v>
          </cell>
          <cell r="I88" t="str">
            <v/>
          </cell>
        </row>
        <row r="89">
          <cell r="D89">
            <v>12064</v>
          </cell>
          <cell r="I89" t="str">
            <v/>
          </cell>
        </row>
        <row r="90">
          <cell r="D90">
            <v>12065</v>
          </cell>
          <cell r="I90" t="str">
            <v/>
          </cell>
        </row>
        <row r="91">
          <cell r="D91">
            <v>12066</v>
          </cell>
          <cell r="I91" t="str">
            <v/>
          </cell>
        </row>
        <row r="92">
          <cell r="D92">
            <v>12067</v>
          </cell>
          <cell r="I92" t="str">
            <v/>
          </cell>
        </row>
        <row r="93">
          <cell r="D93">
            <v>12068</v>
          </cell>
          <cell r="I93" t="str">
            <v/>
          </cell>
        </row>
        <row r="94">
          <cell r="D94">
            <v>12069</v>
          </cell>
          <cell r="I94" t="str">
            <v/>
          </cell>
        </row>
        <row r="95">
          <cell r="D95">
            <v>12070</v>
          </cell>
          <cell r="I95" t="str">
            <v/>
          </cell>
        </row>
        <row r="96">
          <cell r="D96">
            <v>12071</v>
          </cell>
          <cell r="I96" t="str">
            <v/>
          </cell>
        </row>
        <row r="97">
          <cell r="D97">
            <v>12072</v>
          </cell>
          <cell r="I97" t="str">
            <v/>
          </cell>
        </row>
        <row r="98">
          <cell r="D98">
            <v>12073</v>
          </cell>
          <cell r="I98" t="str">
            <v/>
          </cell>
        </row>
        <row r="99">
          <cell r="D99">
            <v>12090</v>
          </cell>
          <cell r="I99" t="str">
            <v>net</v>
          </cell>
        </row>
        <row r="100">
          <cell r="D100">
            <v>12091</v>
          </cell>
          <cell r="I100" t="str">
            <v>gross</v>
          </cell>
        </row>
        <row r="101">
          <cell r="D101">
            <v>12092</v>
          </cell>
          <cell r="I101" t="str">
            <v>gross</v>
          </cell>
        </row>
        <row r="102">
          <cell r="D102">
            <v>12093</v>
          </cell>
          <cell r="I102" t="str">
            <v>gross</v>
          </cell>
        </row>
        <row r="103">
          <cell r="D103">
            <v>12094</v>
          </cell>
          <cell r="I103" t="str">
            <v>gross</v>
          </cell>
        </row>
        <row r="104">
          <cell r="D104">
            <v>12095</v>
          </cell>
          <cell r="I104" t="str">
            <v>gross</v>
          </cell>
        </row>
        <row r="105">
          <cell r="D105">
            <v>12096</v>
          </cell>
          <cell r="I105" t="str">
            <v/>
          </cell>
        </row>
        <row r="106">
          <cell r="D106">
            <v>12097</v>
          </cell>
          <cell r="I106" t="str">
            <v/>
          </cell>
        </row>
        <row r="107">
          <cell r="D107">
            <v>12098</v>
          </cell>
          <cell r="I107" t="str">
            <v/>
          </cell>
        </row>
        <row r="108">
          <cell r="D108">
            <v>12101</v>
          </cell>
          <cell r="I108" t="str">
            <v/>
          </cell>
        </row>
        <row r="109">
          <cell r="D109">
            <v>12102</v>
          </cell>
          <cell r="I109" t="str">
            <v/>
          </cell>
        </row>
        <row r="110">
          <cell r="D110">
            <v>12103</v>
          </cell>
          <cell r="I110" t="str">
            <v/>
          </cell>
        </row>
        <row r="111">
          <cell r="D111">
            <v>12104</v>
          </cell>
          <cell r="I111" t="str">
            <v/>
          </cell>
        </row>
        <row r="112">
          <cell r="D112">
            <v>12105</v>
          </cell>
          <cell r="I112" t="str">
            <v/>
          </cell>
        </row>
        <row r="113">
          <cell r="D113">
            <v>12106</v>
          </cell>
          <cell r="I113" t="str">
            <v/>
          </cell>
        </row>
        <row r="114">
          <cell r="D114">
            <v>12107</v>
          </cell>
          <cell r="I114" t="str">
            <v/>
          </cell>
        </row>
        <row r="115">
          <cell r="D115">
            <v>12108</v>
          </cell>
          <cell r="I115" t="str">
            <v/>
          </cell>
        </row>
        <row r="116">
          <cell r="D116">
            <v>12109</v>
          </cell>
          <cell r="I116" t="str">
            <v/>
          </cell>
        </row>
        <row r="117">
          <cell r="D117">
            <v>12110</v>
          </cell>
          <cell r="I117" t="str">
            <v/>
          </cell>
        </row>
        <row r="118">
          <cell r="D118">
            <v>12111</v>
          </cell>
          <cell r="I118" t="str">
            <v/>
          </cell>
        </row>
        <row r="119">
          <cell r="D119">
            <v>12117</v>
          </cell>
          <cell r="I119" t="str">
            <v/>
          </cell>
        </row>
        <row r="120">
          <cell r="D120">
            <v>12125</v>
          </cell>
          <cell r="I120" t="str">
            <v/>
          </cell>
        </row>
        <row r="121">
          <cell r="D121">
            <v>12126</v>
          </cell>
          <cell r="I121" t="str">
            <v/>
          </cell>
        </row>
        <row r="122">
          <cell r="D122">
            <v>12127</v>
          </cell>
          <cell r="I122" t="str">
            <v/>
          </cell>
        </row>
        <row r="123">
          <cell r="D123">
            <v>12128</v>
          </cell>
          <cell r="I123" t="str">
            <v/>
          </cell>
        </row>
        <row r="124">
          <cell r="D124">
            <v>12129</v>
          </cell>
          <cell r="I124" t="str">
            <v/>
          </cell>
        </row>
        <row r="125">
          <cell r="D125">
            <v>12130</v>
          </cell>
          <cell r="I125" t="str">
            <v/>
          </cell>
        </row>
        <row r="126">
          <cell r="D126">
            <v>12131</v>
          </cell>
          <cell r="I126" t="str">
            <v/>
          </cell>
        </row>
        <row r="127">
          <cell r="D127">
            <v>12132</v>
          </cell>
          <cell r="I127" t="str">
            <v/>
          </cell>
        </row>
        <row r="128">
          <cell r="D128">
            <v>12133</v>
          </cell>
          <cell r="I128" t="str">
            <v/>
          </cell>
        </row>
        <row r="129">
          <cell r="D129">
            <v>12134</v>
          </cell>
          <cell r="I129" t="str">
            <v/>
          </cell>
        </row>
        <row r="130">
          <cell r="D130">
            <v>12135</v>
          </cell>
          <cell r="I130" t="str">
            <v/>
          </cell>
        </row>
        <row r="131">
          <cell r="D131">
            <v>12136</v>
          </cell>
          <cell r="I131" t="str">
            <v>net</v>
          </cell>
        </row>
        <row r="132">
          <cell r="D132">
            <v>0</v>
          </cell>
          <cell r="I132" t="str">
            <v/>
          </cell>
        </row>
        <row r="133">
          <cell r="D133">
            <v>0</v>
          </cell>
          <cell r="I133" t="str">
            <v/>
          </cell>
        </row>
        <row r="134">
          <cell r="D134">
            <v>0</v>
          </cell>
          <cell r="I134" t="str">
            <v/>
          </cell>
        </row>
        <row r="135">
          <cell r="D135">
            <v>0</v>
          </cell>
          <cell r="I135" t="str">
            <v/>
          </cell>
        </row>
        <row r="136">
          <cell r="D136">
            <v>0</v>
          </cell>
          <cell r="I136" t="str">
            <v/>
          </cell>
        </row>
        <row r="137">
          <cell r="D137">
            <v>12142</v>
          </cell>
          <cell r="I137" t="str">
            <v/>
          </cell>
        </row>
        <row r="138">
          <cell r="D138">
            <v>12143</v>
          </cell>
          <cell r="I138" t="str">
            <v/>
          </cell>
        </row>
        <row r="139">
          <cell r="D139">
            <v>0</v>
          </cell>
          <cell r="I139" t="str">
            <v/>
          </cell>
        </row>
        <row r="140">
          <cell r="D140">
            <v>0</v>
          </cell>
          <cell r="I140" t="str">
            <v/>
          </cell>
        </row>
        <row r="141">
          <cell r="D141">
            <v>0</v>
          </cell>
          <cell r="I141" t="str">
            <v/>
          </cell>
        </row>
        <row r="142">
          <cell r="D142">
            <v>0</v>
          </cell>
          <cell r="I142" t="str">
            <v/>
          </cell>
        </row>
        <row r="143">
          <cell r="D143">
            <v>0</v>
          </cell>
          <cell r="I143" t="str">
            <v/>
          </cell>
        </row>
        <row r="144">
          <cell r="D144">
            <v>12149</v>
          </cell>
          <cell r="I144" t="str">
            <v/>
          </cell>
        </row>
        <row r="145">
          <cell r="D145">
            <v>0</v>
          </cell>
          <cell r="I145" t="str">
            <v/>
          </cell>
        </row>
        <row r="146">
          <cell r="D146">
            <v>0</v>
          </cell>
          <cell r="I146" t="str">
            <v/>
          </cell>
        </row>
        <row r="147">
          <cell r="D147">
            <v>12152</v>
          </cell>
          <cell r="I147" t="str">
            <v/>
          </cell>
        </row>
        <row r="148">
          <cell r="D148">
            <v>0</v>
          </cell>
          <cell r="I148" t="str">
            <v/>
          </cell>
        </row>
        <row r="149">
          <cell r="D149">
            <v>0</v>
          </cell>
          <cell r="I149" t="str">
            <v/>
          </cell>
        </row>
        <row r="150">
          <cell r="D150">
            <v>0</v>
          </cell>
          <cell r="I150" t="str">
            <v/>
          </cell>
        </row>
        <row r="151">
          <cell r="D151">
            <v>0</v>
          </cell>
          <cell r="I151" t="str">
            <v/>
          </cell>
        </row>
        <row r="152">
          <cell r="D152">
            <v>0</v>
          </cell>
          <cell r="I152" t="str">
            <v/>
          </cell>
        </row>
        <row r="153">
          <cell r="D153">
            <v>0</v>
          </cell>
          <cell r="I153" t="str">
            <v/>
          </cell>
        </row>
        <row r="154">
          <cell r="D154">
            <v>0</v>
          </cell>
          <cell r="I154" t="str">
            <v/>
          </cell>
        </row>
        <row r="155">
          <cell r="D155">
            <v>0</v>
          </cell>
          <cell r="I155" t="str">
            <v/>
          </cell>
        </row>
        <row r="156">
          <cell r="D156">
            <v>0</v>
          </cell>
          <cell r="I156" t="str">
            <v/>
          </cell>
        </row>
        <row r="157">
          <cell r="D157">
            <v>0</v>
          </cell>
          <cell r="I157" t="str">
            <v/>
          </cell>
        </row>
        <row r="158">
          <cell r="D158">
            <v>0</v>
          </cell>
          <cell r="I158" t="str">
            <v/>
          </cell>
        </row>
        <row r="159">
          <cell r="D159">
            <v>12165</v>
          </cell>
          <cell r="I159" t="str">
            <v/>
          </cell>
        </row>
        <row r="160">
          <cell r="D160">
            <v>12167</v>
          </cell>
          <cell r="I160" t="str">
            <v/>
          </cell>
        </row>
        <row r="161">
          <cell r="D161">
            <v>12168</v>
          </cell>
          <cell r="I161" t="str">
            <v/>
          </cell>
        </row>
        <row r="162">
          <cell r="D162">
            <v>12175</v>
          </cell>
          <cell r="I162" t="str">
            <v/>
          </cell>
        </row>
        <row r="163">
          <cell r="D163">
            <v>12176</v>
          </cell>
          <cell r="I163" t="str">
            <v/>
          </cell>
        </row>
        <row r="164">
          <cell r="D164">
            <v>12177</v>
          </cell>
          <cell r="I164" t="str">
            <v/>
          </cell>
        </row>
        <row r="165">
          <cell r="D165">
            <v>12178</v>
          </cell>
          <cell r="I165" t="str">
            <v/>
          </cell>
        </row>
        <row r="166">
          <cell r="D166">
            <v>12188</v>
          </cell>
          <cell r="I166" t="str">
            <v>net</v>
          </cell>
        </row>
        <row r="167">
          <cell r="D167">
            <v>12189</v>
          </cell>
          <cell r="I167" t="str">
            <v>gross</v>
          </cell>
        </row>
        <row r="168">
          <cell r="D168">
            <v>12263</v>
          </cell>
          <cell r="I168" t="str">
            <v/>
          </cell>
        </row>
        <row r="169">
          <cell r="D169">
            <v>12272</v>
          </cell>
          <cell r="I169" t="str">
            <v/>
          </cell>
        </row>
        <row r="170">
          <cell r="D170">
            <v>12273</v>
          </cell>
          <cell r="I170" t="str">
            <v/>
          </cell>
        </row>
        <row r="171">
          <cell r="D171">
            <v>12274</v>
          </cell>
          <cell r="I171" t="str">
            <v/>
          </cell>
        </row>
        <row r="172">
          <cell r="D172">
            <v>12430</v>
          </cell>
          <cell r="I172" t="str">
            <v>net</v>
          </cell>
        </row>
        <row r="173">
          <cell r="D173">
            <v>0</v>
          </cell>
          <cell r="I173" t="str">
            <v/>
          </cell>
        </row>
        <row r="174">
          <cell r="D174">
            <v>0</v>
          </cell>
          <cell r="I174" t="str">
            <v/>
          </cell>
        </row>
        <row r="175">
          <cell r="D175">
            <v>12521</v>
          </cell>
          <cell r="I175" t="str">
            <v>net</v>
          </cell>
        </row>
        <row r="176">
          <cell r="D176">
            <v>12522</v>
          </cell>
          <cell r="I176" t="str">
            <v>net</v>
          </cell>
        </row>
        <row r="177">
          <cell r="D177">
            <v>12523</v>
          </cell>
          <cell r="I177" t="str">
            <v>net</v>
          </cell>
        </row>
        <row r="178">
          <cell r="D178">
            <v>12524</v>
          </cell>
          <cell r="I178" t="str">
            <v>net</v>
          </cell>
        </row>
        <row r="179">
          <cell r="D179">
            <v>12525</v>
          </cell>
          <cell r="I179" t="str">
            <v>net</v>
          </cell>
        </row>
        <row r="180">
          <cell r="D180">
            <v>12526</v>
          </cell>
          <cell r="I180" t="str">
            <v>net</v>
          </cell>
        </row>
        <row r="181">
          <cell r="D181">
            <v>12539</v>
          </cell>
          <cell r="I181" t="str">
            <v>net</v>
          </cell>
        </row>
        <row r="182">
          <cell r="D182">
            <v>12540</v>
          </cell>
          <cell r="I182" t="str">
            <v>net</v>
          </cell>
        </row>
        <row r="183">
          <cell r="D183">
            <v>12541</v>
          </cell>
          <cell r="I183" t="str">
            <v>net</v>
          </cell>
        </row>
        <row r="184">
          <cell r="D184">
            <v>12542</v>
          </cell>
          <cell r="I184" t="str">
            <v>net</v>
          </cell>
        </row>
        <row r="185">
          <cell r="D185">
            <v>12543</v>
          </cell>
          <cell r="I185" t="str">
            <v>net</v>
          </cell>
        </row>
        <row r="186">
          <cell r="D186">
            <v>12553</v>
          </cell>
          <cell r="I186" t="str">
            <v>net</v>
          </cell>
        </row>
        <row r="187">
          <cell r="D187">
            <v>12554</v>
          </cell>
          <cell r="I187" t="str">
            <v>net</v>
          </cell>
        </row>
        <row r="188">
          <cell r="D188">
            <v>12555</v>
          </cell>
          <cell r="I188" t="str">
            <v>net</v>
          </cell>
        </row>
        <row r="189">
          <cell r="D189">
            <v>12556</v>
          </cell>
          <cell r="I189" t="str">
            <v>net</v>
          </cell>
        </row>
        <row r="190">
          <cell r="D190">
            <v>12557</v>
          </cell>
          <cell r="I190" t="str">
            <v>net</v>
          </cell>
        </row>
        <row r="191">
          <cell r="D191">
            <v>12558</v>
          </cell>
          <cell r="I191" t="str">
            <v/>
          </cell>
        </row>
        <row r="192">
          <cell r="D192">
            <v>12559</v>
          </cell>
          <cell r="I192" t="str">
            <v/>
          </cell>
        </row>
        <row r="193">
          <cell r="D193">
            <v>12560</v>
          </cell>
          <cell r="I193" t="str">
            <v/>
          </cell>
        </row>
        <row r="194">
          <cell r="D194">
            <v>12561</v>
          </cell>
          <cell r="I194" t="str">
            <v/>
          </cell>
        </row>
        <row r="195">
          <cell r="D195">
            <v>12562</v>
          </cell>
          <cell r="I195" t="str">
            <v/>
          </cell>
        </row>
        <row r="196">
          <cell r="D196">
            <v>12563</v>
          </cell>
          <cell r="I196" t="str">
            <v/>
          </cell>
        </row>
        <row r="197">
          <cell r="D197">
            <v>12564</v>
          </cell>
          <cell r="I197" t="str">
            <v/>
          </cell>
        </row>
        <row r="198">
          <cell r="D198">
            <v>12565</v>
          </cell>
          <cell r="I198" t="str">
            <v>net</v>
          </cell>
        </row>
        <row r="199">
          <cell r="D199">
            <v>12566</v>
          </cell>
          <cell r="I199" t="str">
            <v>net</v>
          </cell>
        </row>
        <row r="200">
          <cell r="D200">
            <v>12567</v>
          </cell>
          <cell r="I200" t="str">
            <v/>
          </cell>
        </row>
        <row r="201">
          <cell r="D201">
            <v>12568</v>
          </cell>
          <cell r="I201" t="str">
            <v/>
          </cell>
        </row>
        <row r="202">
          <cell r="D202">
            <v>12569</v>
          </cell>
          <cell r="I202" t="str">
            <v/>
          </cell>
        </row>
        <row r="203">
          <cell r="D203">
            <v>12570</v>
          </cell>
          <cell r="I203" t="str">
            <v/>
          </cell>
        </row>
        <row r="204">
          <cell r="D204">
            <v>12571</v>
          </cell>
          <cell r="I204" t="str">
            <v/>
          </cell>
        </row>
        <row r="205">
          <cell r="D205">
            <v>12572</v>
          </cell>
          <cell r="I205" t="str">
            <v/>
          </cell>
        </row>
        <row r="206">
          <cell r="D206">
            <v>12573</v>
          </cell>
          <cell r="I206" t="str">
            <v>net</v>
          </cell>
        </row>
        <row r="207">
          <cell r="D207">
            <v>12574</v>
          </cell>
          <cell r="I207" t="str">
            <v/>
          </cell>
        </row>
        <row r="208">
          <cell r="D208">
            <v>12575</v>
          </cell>
          <cell r="I208" t="str">
            <v/>
          </cell>
        </row>
        <row r="209">
          <cell r="D209">
            <v>12576</v>
          </cell>
          <cell r="I209" t="str">
            <v/>
          </cell>
        </row>
        <row r="210">
          <cell r="D210">
            <v>12577</v>
          </cell>
          <cell r="I210" t="str">
            <v/>
          </cell>
        </row>
        <row r="211">
          <cell r="D211">
            <v>12578</v>
          </cell>
          <cell r="I211" t="str">
            <v/>
          </cell>
        </row>
        <row r="212">
          <cell r="D212">
            <v>12579</v>
          </cell>
          <cell r="I212" t="str">
            <v/>
          </cell>
        </row>
        <row r="213">
          <cell r="D213">
            <v>12580</v>
          </cell>
          <cell r="I213" t="str">
            <v/>
          </cell>
        </row>
        <row r="214">
          <cell r="D214">
            <v>12581</v>
          </cell>
          <cell r="I214" t="str">
            <v/>
          </cell>
        </row>
        <row r="215">
          <cell r="D215">
            <v>12585</v>
          </cell>
          <cell r="I215" t="str">
            <v>net</v>
          </cell>
        </row>
        <row r="216">
          <cell r="D216">
            <v>12586</v>
          </cell>
          <cell r="I216" t="str">
            <v>net</v>
          </cell>
        </row>
        <row r="217">
          <cell r="D217">
            <v>12587</v>
          </cell>
          <cell r="I217" t="str">
            <v>net</v>
          </cell>
        </row>
        <row r="218">
          <cell r="D218">
            <v>12588</v>
          </cell>
          <cell r="I218" t="str">
            <v>net</v>
          </cell>
        </row>
        <row r="219">
          <cell r="D219">
            <v>12589</v>
          </cell>
          <cell r="I219" t="str">
            <v>net</v>
          </cell>
        </row>
        <row r="220">
          <cell r="D220">
            <v>9286</v>
          </cell>
          <cell r="I220" t="str">
            <v/>
          </cell>
        </row>
        <row r="221">
          <cell r="D221">
            <v>9287</v>
          </cell>
          <cell r="I221" t="str">
            <v/>
          </cell>
        </row>
        <row r="222">
          <cell r="D222">
            <v>9288</v>
          </cell>
          <cell r="I222" t="str">
            <v/>
          </cell>
        </row>
        <row r="223">
          <cell r="D223">
            <v>9289</v>
          </cell>
          <cell r="I223" t="str">
            <v/>
          </cell>
        </row>
        <row r="224">
          <cell r="D224">
            <v>9290</v>
          </cell>
          <cell r="I224" t="str">
            <v/>
          </cell>
        </row>
        <row r="225">
          <cell r="D225">
            <v>9291</v>
          </cell>
          <cell r="I225" t="str">
            <v/>
          </cell>
        </row>
        <row r="226">
          <cell r="D226">
            <v>9292</v>
          </cell>
          <cell r="I226" t="str">
            <v/>
          </cell>
        </row>
        <row r="227">
          <cell r="D227">
            <v>9293</v>
          </cell>
          <cell r="I227" t="str">
            <v/>
          </cell>
        </row>
        <row r="228">
          <cell r="D228">
            <v>9294</v>
          </cell>
          <cell r="I228" t="str">
            <v/>
          </cell>
        </row>
        <row r="229">
          <cell r="D229">
            <v>9295</v>
          </cell>
          <cell r="I229" t="str">
            <v/>
          </cell>
        </row>
        <row r="230">
          <cell r="D230">
            <v>9296</v>
          </cell>
          <cell r="I230" t="str">
            <v/>
          </cell>
        </row>
        <row r="231">
          <cell r="D231">
            <v>9297</v>
          </cell>
          <cell r="I231" t="str">
            <v/>
          </cell>
        </row>
        <row r="232">
          <cell r="D232">
            <v>9298</v>
          </cell>
          <cell r="I232" t="str">
            <v/>
          </cell>
        </row>
        <row r="233">
          <cell r="D233">
            <v>9299</v>
          </cell>
          <cell r="I233" t="str">
            <v/>
          </cell>
        </row>
        <row r="234">
          <cell r="D234">
            <v>99001</v>
          </cell>
          <cell r="I234" t="str">
            <v>net</v>
          </cell>
        </row>
        <row r="235">
          <cell r="D235">
            <v>99002</v>
          </cell>
          <cell r="I235" t="str">
            <v>net</v>
          </cell>
        </row>
        <row r="236">
          <cell r="D236">
            <v>99003</v>
          </cell>
          <cell r="I236" t="str">
            <v>net</v>
          </cell>
        </row>
        <row r="237">
          <cell r="D237">
            <v>99004</v>
          </cell>
          <cell r="I237" t="str">
            <v>net</v>
          </cell>
        </row>
        <row r="238">
          <cell r="D238">
            <v>99005</v>
          </cell>
          <cell r="I238" t="str">
            <v>net</v>
          </cell>
        </row>
        <row r="239">
          <cell r="D239">
            <v>99006</v>
          </cell>
          <cell r="I239" t="str">
            <v>net</v>
          </cell>
        </row>
        <row r="240">
          <cell r="D240">
            <v>99007</v>
          </cell>
          <cell r="I240" t="str">
            <v/>
          </cell>
        </row>
        <row r="241">
          <cell r="D241">
            <v>99008</v>
          </cell>
          <cell r="I241" t="str">
            <v/>
          </cell>
        </row>
        <row r="242">
          <cell r="D242">
            <v>99009</v>
          </cell>
          <cell r="I242" t="str">
            <v/>
          </cell>
        </row>
        <row r="243">
          <cell r="D243">
            <v>99010</v>
          </cell>
          <cell r="I243" t="str">
            <v/>
          </cell>
        </row>
        <row r="244">
          <cell r="D244">
            <v>99011</v>
          </cell>
          <cell r="I244" t="str">
            <v/>
          </cell>
        </row>
        <row r="245">
          <cell r="D245">
            <v>99012</v>
          </cell>
          <cell r="I245" t="str">
            <v/>
          </cell>
        </row>
        <row r="246">
          <cell r="D246">
            <v>99013</v>
          </cell>
          <cell r="I246" t="str">
            <v/>
          </cell>
        </row>
        <row r="247">
          <cell r="D247">
            <v>99014</v>
          </cell>
          <cell r="I247" t="str">
            <v/>
          </cell>
        </row>
        <row r="248">
          <cell r="D248">
            <v>99015</v>
          </cell>
          <cell r="I248" t="str">
            <v/>
          </cell>
        </row>
        <row r="249">
          <cell r="D249">
            <v>99016</v>
          </cell>
          <cell r="I249" t="str">
            <v/>
          </cell>
        </row>
        <row r="250">
          <cell r="D250">
            <v>99017</v>
          </cell>
          <cell r="I250" t="str">
            <v/>
          </cell>
        </row>
        <row r="251">
          <cell r="D251">
            <v>99018</v>
          </cell>
          <cell r="I251" t="str">
            <v/>
          </cell>
        </row>
        <row r="252">
          <cell r="D252">
            <v>99019</v>
          </cell>
          <cell r="I252" t="str">
            <v/>
          </cell>
        </row>
        <row r="253">
          <cell r="D253">
            <v>99020</v>
          </cell>
          <cell r="I253" t="str">
            <v/>
          </cell>
        </row>
        <row r="254">
          <cell r="D254">
            <v>88001</v>
          </cell>
          <cell r="I254" t="str">
            <v>gross</v>
          </cell>
        </row>
        <row r="255">
          <cell r="D255">
            <v>88002</v>
          </cell>
          <cell r="I255" t="str">
            <v>gross</v>
          </cell>
        </row>
        <row r="256">
          <cell r="D256">
            <v>88003</v>
          </cell>
          <cell r="I256" t="str">
            <v>gross</v>
          </cell>
        </row>
        <row r="257">
          <cell r="D257">
            <v>88004</v>
          </cell>
          <cell r="I257" t="str">
            <v>gross</v>
          </cell>
        </row>
        <row r="258">
          <cell r="D258">
            <v>88005</v>
          </cell>
          <cell r="I258" t="str">
            <v>gross</v>
          </cell>
        </row>
        <row r="259">
          <cell r="D259">
            <v>88006</v>
          </cell>
          <cell r="I259" t="str">
            <v>gross</v>
          </cell>
        </row>
        <row r="260">
          <cell r="D260">
            <v>88007</v>
          </cell>
          <cell r="I260" t="str">
            <v>gross</v>
          </cell>
        </row>
        <row r="261">
          <cell r="D261">
            <v>88008</v>
          </cell>
          <cell r="I261" t="str">
            <v>gross</v>
          </cell>
        </row>
        <row r="262">
          <cell r="D262">
            <v>88009</v>
          </cell>
          <cell r="I262" t="str">
            <v>gross</v>
          </cell>
        </row>
        <row r="263">
          <cell r="D263">
            <v>88010</v>
          </cell>
          <cell r="I263" t="str">
            <v>gross</v>
          </cell>
        </row>
        <row r="264">
          <cell r="D264">
            <v>88011</v>
          </cell>
          <cell r="I264" t="str">
            <v>gross</v>
          </cell>
        </row>
        <row r="265">
          <cell r="D265">
            <v>88012</v>
          </cell>
          <cell r="I265" t="str">
            <v>gross</v>
          </cell>
        </row>
        <row r="266">
          <cell r="D266">
            <v>88013</v>
          </cell>
          <cell r="I266" t="str">
            <v>gross</v>
          </cell>
        </row>
        <row r="267">
          <cell r="D267">
            <v>88014</v>
          </cell>
          <cell r="I267" t="str">
            <v>gross</v>
          </cell>
        </row>
        <row r="268">
          <cell r="D268">
            <v>88015</v>
          </cell>
          <cell r="I268" t="str">
            <v>gross</v>
          </cell>
        </row>
        <row r="269">
          <cell r="D269">
            <v>88016</v>
          </cell>
          <cell r="I269" t="str">
            <v>gross</v>
          </cell>
        </row>
        <row r="270">
          <cell r="D270">
            <v>88017</v>
          </cell>
          <cell r="I270" t="str">
            <v>net</v>
          </cell>
        </row>
      </sheetData>
      <sheetData sheetId="15">
        <row r="2">
          <cell r="A2" t="str">
            <v>Austria</v>
          </cell>
          <cell r="C2" t="str">
            <v>Basic</v>
          </cell>
          <cell r="D2" t="str">
            <v>Gross</v>
          </cell>
          <cell r="E2" t="str">
            <v>CCA</v>
          </cell>
          <cell r="M2">
            <v>6.6609336609336545E-2</v>
          </cell>
          <cell r="N2">
            <v>7.2800000000000004E-2</v>
          </cell>
        </row>
        <row r="3">
          <cell r="A3" t="str">
            <v>Belgium</v>
          </cell>
          <cell r="C3" t="str">
            <v>Basic</v>
          </cell>
          <cell r="D3" t="str">
            <v>Net</v>
          </cell>
          <cell r="M3">
            <v>4.6458823529411442E-2</v>
          </cell>
          <cell r="N3">
            <v>2.1651960784313529E-2</v>
          </cell>
        </row>
        <row r="4">
          <cell r="A4" t="str">
            <v>Bulgaria</v>
          </cell>
          <cell r="C4" t="str">
            <v/>
          </cell>
          <cell r="D4" t="str">
            <v>Net</v>
          </cell>
          <cell r="M4">
            <v>4.6458823529411442E-2</v>
          </cell>
          <cell r="N4">
            <v>2.1651960784313529E-2</v>
          </cell>
        </row>
        <row r="5">
          <cell r="A5" t="str">
            <v>Croatia</v>
          </cell>
          <cell r="C5" t="str">
            <v>Basic</v>
          </cell>
          <cell r="D5" t="str">
            <v>Net</v>
          </cell>
          <cell r="M5">
            <v>4.6458823529411442E-2</v>
          </cell>
          <cell r="N5">
            <v>2.1651960784313529E-2</v>
          </cell>
        </row>
        <row r="6">
          <cell r="A6" t="str">
            <v>Czech_Republic</v>
          </cell>
          <cell r="C6" t="str">
            <v>Basic</v>
          </cell>
          <cell r="D6" t="str">
            <v>Net</v>
          </cell>
          <cell r="M6">
            <v>4.6458823529411442E-2</v>
          </cell>
          <cell r="N6">
            <v>2.1651960784313529E-2</v>
          </cell>
        </row>
        <row r="7">
          <cell r="A7" t="str">
            <v>Denmark</v>
          </cell>
          <cell r="C7" t="str">
            <v>Enhanced</v>
          </cell>
          <cell r="D7" t="str">
            <v>Gross</v>
          </cell>
          <cell r="M7">
            <v>4.6458823529411442E-2</v>
          </cell>
          <cell r="N7">
            <v>2.1651960784313529E-2</v>
          </cell>
        </row>
        <row r="8">
          <cell r="A8" t="str">
            <v>Estonia</v>
          </cell>
          <cell r="C8" t="str">
            <v/>
          </cell>
          <cell r="D8" t="str">
            <v/>
          </cell>
          <cell r="M8">
            <v>4.6458823529411442E-2</v>
          </cell>
          <cell r="N8">
            <v>2.1651960784313529E-2</v>
          </cell>
        </row>
        <row r="9">
          <cell r="A9" t="str">
            <v>Finland</v>
          </cell>
          <cell r="C9" t="str">
            <v>Basic</v>
          </cell>
          <cell r="D9" t="str">
            <v>Net</v>
          </cell>
          <cell r="M9">
            <v>4.6458823529411442E-2</v>
          </cell>
          <cell r="N9">
            <v>2.1651960784313529E-2</v>
          </cell>
        </row>
        <row r="10">
          <cell r="A10" t="str">
            <v>France</v>
          </cell>
          <cell r="C10" t="str">
            <v/>
          </cell>
          <cell r="D10" t="str">
            <v>Net</v>
          </cell>
          <cell r="M10">
            <v>4.6458823529411442E-2</v>
          </cell>
          <cell r="N10">
            <v>2.1651960784313529E-2</v>
          </cell>
        </row>
        <row r="11">
          <cell r="A11" t="str">
            <v>Germany</v>
          </cell>
          <cell r="C11" t="str">
            <v>Basic</v>
          </cell>
          <cell r="D11" t="str">
            <v>Gross</v>
          </cell>
          <cell r="M11">
            <v>4.5385527618293287E-2</v>
          </cell>
          <cell r="N11">
            <v>2.1651960784313529E-2</v>
          </cell>
        </row>
        <row r="12">
          <cell r="A12" t="str">
            <v>Germany2</v>
          </cell>
          <cell r="C12" t="str">
            <v>Basic</v>
          </cell>
          <cell r="D12" t="str">
            <v>Gross</v>
          </cell>
          <cell r="M12">
            <v>3.3560158180919286E-2</v>
          </cell>
          <cell r="N12">
            <v>2.1651960784313529E-2</v>
          </cell>
        </row>
        <row r="13">
          <cell r="A13" t="str">
            <v>Greece</v>
          </cell>
          <cell r="C13" t="str">
            <v>Basic</v>
          </cell>
          <cell r="D13" t="str">
            <v>Net</v>
          </cell>
          <cell r="M13">
            <v>4.6458823529411442E-2</v>
          </cell>
          <cell r="N13">
            <v>2.1651960784313529E-2</v>
          </cell>
        </row>
        <row r="14">
          <cell r="A14" t="str">
            <v>Hungary</v>
          </cell>
          <cell r="C14" t="str">
            <v/>
          </cell>
          <cell r="D14" t="str">
            <v/>
          </cell>
          <cell r="M14">
            <v>4.6458823529411442E-2</v>
          </cell>
          <cell r="N14">
            <v>2.1651960784313529E-2</v>
          </cell>
        </row>
        <row r="15">
          <cell r="A15" t="str">
            <v>Ireland</v>
          </cell>
          <cell r="C15" t="str">
            <v>Basic</v>
          </cell>
          <cell r="D15" t="str">
            <v>Net</v>
          </cell>
          <cell r="E15" t="str">
            <v>CCA</v>
          </cell>
          <cell r="M15">
            <v>6.5783680657469867E-2</v>
          </cell>
          <cell r="N15">
            <v>4.5885921142745367E-2</v>
          </cell>
        </row>
        <row r="16">
          <cell r="A16" t="str">
            <v>Italy</v>
          </cell>
          <cell r="C16" t="str">
            <v>Basic</v>
          </cell>
          <cell r="D16" t="str">
            <v>Gross</v>
          </cell>
          <cell r="M16">
            <v>4.6458823529411442E-2</v>
          </cell>
          <cell r="N16">
            <v>2.1651960784313529E-2</v>
          </cell>
        </row>
        <row r="17">
          <cell r="A17" t="str">
            <v>Latvia</v>
          </cell>
          <cell r="C17" t="str">
            <v>Basic</v>
          </cell>
          <cell r="D17" t="str">
            <v>Net</v>
          </cell>
          <cell r="M17">
            <v>4.6458823529411442E-2</v>
          </cell>
          <cell r="N17">
            <v>2.1651960784313529E-2</v>
          </cell>
        </row>
        <row r="18">
          <cell r="A18" t="str">
            <v>Lithuania</v>
          </cell>
          <cell r="C18" t="str">
            <v>No Coverage</v>
          </cell>
          <cell r="D18" t="str">
            <v>Net</v>
          </cell>
          <cell r="M18">
            <v>4.6458823529411442E-2</v>
          </cell>
          <cell r="N18">
            <v>2.1651960784313529E-2</v>
          </cell>
        </row>
        <row r="19">
          <cell r="A19" t="str">
            <v>Netherlands</v>
          </cell>
          <cell r="C19" t="str">
            <v>Basic</v>
          </cell>
          <cell r="D19" t="str">
            <v>Net</v>
          </cell>
          <cell r="M19">
            <v>4.6458823529411442E-2</v>
          </cell>
          <cell r="N19">
            <v>2.1651960784313529E-2</v>
          </cell>
        </row>
        <row r="20">
          <cell r="A20" t="str">
            <v>Norway</v>
          </cell>
          <cell r="C20" t="str">
            <v/>
          </cell>
          <cell r="D20" t="str">
            <v/>
          </cell>
          <cell r="M20">
            <v>4.6458823529411442E-2</v>
          </cell>
          <cell r="N20">
            <v>2.1651960784313529E-2</v>
          </cell>
        </row>
        <row r="21">
          <cell r="A21" t="str">
            <v>Poland</v>
          </cell>
          <cell r="C21" t="str">
            <v/>
          </cell>
          <cell r="D21" t="str">
            <v/>
          </cell>
          <cell r="M21">
            <v>4.6458823529411442E-2</v>
          </cell>
          <cell r="N21">
            <v>2.1651960784313529E-2</v>
          </cell>
        </row>
        <row r="22">
          <cell r="A22" t="str">
            <v>Portugal</v>
          </cell>
          <cell r="C22" t="str">
            <v>Basic</v>
          </cell>
          <cell r="D22" t="str">
            <v>Net</v>
          </cell>
          <cell r="M22">
            <v>6.0776794493608843E-2</v>
          </cell>
          <cell r="N22">
            <v>6.0999999999999999E-2</v>
          </cell>
        </row>
        <row r="23">
          <cell r="A23" t="str">
            <v>Romania</v>
          </cell>
          <cell r="C23" t="str">
            <v>Enhanced</v>
          </cell>
          <cell r="D23" t="str">
            <v>Net</v>
          </cell>
          <cell r="E23" t="str">
            <v>CCA</v>
          </cell>
          <cell r="M23">
            <v>4.6458823529411442E-2</v>
          </cell>
          <cell r="N23">
            <v>2.1651960784313529E-2</v>
          </cell>
        </row>
        <row r="24">
          <cell r="A24" t="str">
            <v>Slovak_Republic</v>
          </cell>
          <cell r="C24" t="str">
            <v>Basic</v>
          </cell>
          <cell r="D24" t="str">
            <v>Net</v>
          </cell>
          <cell r="E24" t="str">
            <v>CCA</v>
          </cell>
          <cell r="M24">
            <v>4.6458823529411442E-2</v>
          </cell>
          <cell r="N24">
            <v>2.1651960784313529E-2</v>
          </cell>
        </row>
        <row r="25">
          <cell r="A25" t="str">
            <v>Slovenia</v>
          </cell>
          <cell r="C25" t="str">
            <v/>
          </cell>
          <cell r="D25" t="str">
            <v/>
          </cell>
          <cell r="M25">
            <v>4.6458823529411442E-2</v>
          </cell>
          <cell r="N25">
            <v>2.1651960784313529E-2</v>
          </cell>
        </row>
        <row r="26">
          <cell r="A26" t="str">
            <v>Spain</v>
          </cell>
          <cell r="C26" t="str">
            <v>Basic</v>
          </cell>
          <cell r="D26" t="str">
            <v>Gross</v>
          </cell>
          <cell r="M26">
            <v>6.1862600786627531E-2</v>
          </cell>
          <cell r="N26">
            <v>5.4962869926301609E-2</v>
          </cell>
        </row>
        <row r="27">
          <cell r="A27" t="str">
            <v>Sweden</v>
          </cell>
          <cell r="C27" t="str">
            <v>No Coverage</v>
          </cell>
          <cell r="D27" t="str">
            <v>Gross</v>
          </cell>
          <cell r="M27">
            <v>4.8600784313725498E-2</v>
          </cell>
          <cell r="N27">
            <v>3.8399999999999997E-2</v>
          </cell>
        </row>
        <row r="28">
          <cell r="A28" t="str">
            <v>Switzerland</v>
          </cell>
          <cell r="C28" t="str">
            <v/>
          </cell>
          <cell r="D28" t="str">
            <v/>
          </cell>
          <cell r="M28">
            <v>4.6458823529411442E-2</v>
          </cell>
          <cell r="N28">
            <v>2.1651960784313529E-2</v>
          </cell>
        </row>
        <row r="29">
          <cell r="A29" t="str">
            <v>United Kingdom</v>
          </cell>
          <cell r="C29" t="str">
            <v/>
          </cell>
          <cell r="D29" t="str">
            <v/>
          </cell>
          <cell r="M29">
            <v>4.6458823529411442E-2</v>
          </cell>
          <cell r="N29">
            <v>2.1651960784313529E-2</v>
          </cell>
        </row>
        <row r="40">
          <cell r="M40">
            <v>4.6458823529411442E-2</v>
          </cell>
        </row>
        <row r="41">
          <cell r="M41">
            <v>2.1651960784313529E-2</v>
          </cell>
        </row>
      </sheetData>
      <sheetData sheetId="16"/>
      <sheetData sheetId="17"/>
      <sheetData sheetId="18">
        <row r="2">
          <cell r="A2">
            <v>20</v>
          </cell>
        </row>
        <row r="5">
          <cell r="A5">
            <v>30</v>
          </cell>
        </row>
        <row r="6">
          <cell r="A6">
            <v>28.45</v>
          </cell>
        </row>
        <row r="7">
          <cell r="A7">
            <v>5.5</v>
          </cell>
        </row>
        <row r="8">
          <cell r="A8">
            <v>3</v>
          </cell>
        </row>
        <row r="9">
          <cell r="A9">
            <v>12</v>
          </cell>
        </row>
        <row r="11">
          <cell r="A11">
            <v>63182000</v>
          </cell>
        </row>
        <row r="13">
          <cell r="A13" t="str">
            <v>MIDPOINT</v>
          </cell>
        </row>
        <row r="31">
          <cell r="B31">
            <v>33451389</v>
          </cell>
          <cell r="C31">
            <v>1080000</v>
          </cell>
        </row>
        <row r="32">
          <cell r="B32">
            <v>15053125</v>
          </cell>
          <cell r="C32">
            <v>1080000</v>
          </cell>
        </row>
        <row r="33">
          <cell r="B33">
            <v>11707986</v>
          </cell>
          <cell r="C33">
            <v>540000</v>
          </cell>
        </row>
        <row r="34">
          <cell r="B34">
            <v>84807959</v>
          </cell>
          <cell r="C34">
            <v>348828</v>
          </cell>
        </row>
        <row r="35">
          <cell r="B35">
            <v>95732664</v>
          </cell>
          <cell r="C35">
            <v>348828</v>
          </cell>
        </row>
        <row r="36">
          <cell r="B36">
            <v>71944183</v>
          </cell>
          <cell r="C36">
            <v>348828</v>
          </cell>
        </row>
        <row r="37">
          <cell r="B37">
            <v>104507353</v>
          </cell>
          <cell r="C37">
            <v>348828</v>
          </cell>
        </row>
        <row r="38">
          <cell r="B38">
            <v>57371045</v>
          </cell>
          <cell r="C38">
            <v>348828</v>
          </cell>
        </row>
        <row r="39">
          <cell r="B39">
            <v>154074020</v>
          </cell>
          <cell r="C39">
            <v>10125980</v>
          </cell>
        </row>
        <row r="40">
          <cell r="B40">
            <v>176124020</v>
          </cell>
          <cell r="C40">
            <v>10125980</v>
          </cell>
        </row>
        <row r="41">
          <cell r="B41">
            <v>44016360</v>
          </cell>
          <cell r="C41">
            <v>6163640</v>
          </cell>
        </row>
        <row r="42">
          <cell r="B42">
            <v>17610400</v>
          </cell>
          <cell r="C42">
            <v>3962340</v>
          </cell>
        </row>
        <row r="43">
          <cell r="B43">
            <v>1900000</v>
          </cell>
          <cell r="C43">
            <v>14000</v>
          </cell>
        </row>
        <row r="44">
          <cell r="B44">
            <v>218750</v>
          </cell>
          <cell r="C44">
            <v>10800</v>
          </cell>
        </row>
        <row r="45">
          <cell r="B45">
            <v>110000</v>
          </cell>
          <cell r="C45">
            <v>10800</v>
          </cell>
        </row>
      </sheetData>
      <sheetData sheetId="19"/>
      <sheetData sheetId="20"/>
      <sheetData sheetId="21"/>
      <sheetData sheetId="22"/>
      <sheetData sheetId="23"/>
      <sheetData sheetId="24"/>
      <sheetData sheetId="25"/>
      <sheetData sheetId="26"/>
      <sheetData sheetId="27"/>
      <sheetData sheetId="28"/>
      <sheetData sheetId="29">
        <row r="26">
          <cell r="U26">
            <v>0.18333333333333332</v>
          </cell>
          <cell r="V26">
            <v>0.16666666666666666</v>
          </cell>
        </row>
        <row r="27">
          <cell r="U27">
            <v>0.10777538015880661</v>
          </cell>
          <cell r="V27">
            <v>9.7668081636514109E-2</v>
          </cell>
        </row>
      </sheetData>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Contents"/>
      <sheetName val="T&amp;Cs"/>
      <sheetName val="DotEcon_TnCs"/>
      <sheetName val="Style Guidelines"/>
      <sheetName val="Inputs--&gt;"/>
      <sheetName val="ScenarioPanel"/>
      <sheetName val="AwardData"/>
      <sheetName val="LotData"/>
      <sheetName val="PmtData"/>
      <sheetName val="CCAData"/>
      <sheetName val="CCAreserveprices"/>
      <sheetName val="AustrianLRP"/>
      <sheetName val="LotDTTandCovObl"/>
      <sheetName val="CountryData"/>
      <sheetName val="UKCPI"/>
      <sheetName val="PPPdata"/>
      <sheetName val="Inputs"/>
      <sheetName val="Calculations--&gt;"/>
      <sheetName val="DISCFACTORS"/>
      <sheetName val="UKEQ_PMT"/>
      <sheetName val="UKEQ_LOT"/>
      <sheetName val="UKEQ_CCAPMT"/>
      <sheetName val="UKEQ_CCALOT"/>
      <sheetName val="Output--&gt;"/>
      <sheetName val="Absolute"/>
      <sheetName val="Rel800MHz"/>
      <sheetName val="Rel2.6GHz"/>
      <sheetName val="Avg2600to800ratio"/>
      <sheetName val="Distance"/>
      <sheetName val="SMRAs"/>
      <sheetName val="CCAs"/>
      <sheetName val="Sheet1"/>
    </sheetNames>
    <sheetDataSet>
      <sheetData sheetId="0"/>
      <sheetData sheetId="1">
        <row r="6">
          <cell r="B6" t="str">
            <v>ALF Dataset and benchmarking model</v>
          </cell>
        </row>
      </sheetData>
      <sheetData sheetId="2"/>
      <sheetData sheetId="3"/>
      <sheetData sheetId="4"/>
      <sheetData sheetId="5"/>
      <sheetData sheetId="6">
        <row r="67">
          <cell r="B67" t="str">
            <v>UK</v>
          </cell>
        </row>
      </sheetData>
      <sheetData sheetId="7"/>
      <sheetData sheetId="8"/>
      <sheetData sheetId="9"/>
      <sheetData sheetId="10"/>
      <sheetData sheetId="11"/>
      <sheetData sheetId="12"/>
      <sheetData sheetId="13">
        <row r="3">
          <cell r="D3">
            <v>11705</v>
          </cell>
        </row>
      </sheetData>
      <sheetData sheetId="14">
        <row r="2">
          <cell r="A2" t="str">
            <v>Austria</v>
          </cell>
        </row>
      </sheetData>
      <sheetData sheetId="15"/>
      <sheetData sheetId="16"/>
      <sheetData sheetId="17">
        <row r="2">
          <cell r="A2">
            <v>20</v>
          </cell>
        </row>
        <row r="5">
          <cell r="A5">
            <v>30</v>
          </cell>
        </row>
        <row r="7">
          <cell r="A7">
            <v>5.5</v>
          </cell>
        </row>
        <row r="8">
          <cell r="A8">
            <v>3</v>
          </cell>
        </row>
      </sheetData>
      <sheetData sheetId="18"/>
      <sheetData sheetId="19"/>
      <sheetData sheetId="20"/>
      <sheetData sheetId="21"/>
      <sheetData sheetId="22"/>
      <sheetData sheetId="23"/>
      <sheetData sheetId="24"/>
      <sheetData sheetId="25"/>
      <sheetData sheetId="26"/>
      <sheetData sheetId="27"/>
      <sheetData sheetId="28">
        <row r="26">
          <cell r="U26">
            <v>0.18333333333333332</v>
          </cell>
        </row>
      </sheetData>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ns.gov.uk/economy/inflationandpriceindices/timeseries/d7b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ata.worldbank.org/indicator/PA.NUS.PP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ens.dk/sites/ens.dk/files/Tele/information_memorandum_june_2016.pdf" TargetMode="External"/><Relationship Id="rId2" Type="http://schemas.openxmlformats.org/officeDocument/2006/relationships/hyperlink" Target="https://ens.dk/sites/ens.dk/files/Tele/information_memorandum_june_2016.pdf" TargetMode="External"/><Relationship Id="rId1" Type="http://schemas.openxmlformats.org/officeDocument/2006/relationships/hyperlink" Target="https://ens.dk/en/our-responsibilities/spectrum/auctions" TargetMode="External"/><Relationship Id="rId6" Type="http://schemas.openxmlformats.org/officeDocument/2006/relationships/printerSettings" Target="../printerSettings/printerSettings7.bin"/><Relationship Id="rId5" Type="http://schemas.openxmlformats.org/officeDocument/2006/relationships/hyperlink" Target="http://denmark.dk/en/quick-facts/facts" TargetMode="External"/><Relationship Id="rId4" Type="http://schemas.openxmlformats.org/officeDocument/2006/relationships/hyperlink" Target="https://ens.dk/sites/ens.dk/files/Tele/information_memorandum_june_2016.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eng.nkom.no/technical/frequency-auctions/auctions/planned-completed-auctions/_attachment/20880?_download=true&amp;_ts=150f040a7c3" TargetMode="External"/><Relationship Id="rId3" Type="http://schemas.openxmlformats.org/officeDocument/2006/relationships/hyperlink" Target="https://www.nkom.no/teknisk/frekvensauksjoner/auksjoner/planlagte-avsluttede/_attachment/27995?_ts=15adcabcd30" TargetMode="External"/><Relationship Id="rId7" Type="http://schemas.openxmlformats.org/officeDocument/2006/relationships/hyperlink" Target="https://eng.nkom.no/technical/frequency-auctions/auctions/planned-completed-auctions/_attachment/20880?_download=true&amp;_ts=150f040a7c3" TargetMode="External"/><Relationship Id="rId2" Type="http://schemas.openxmlformats.org/officeDocument/2006/relationships/hyperlink" Target="http://www.dotecon.com/news/nkom-announces-900-mhz-auction-results/" TargetMode="External"/><Relationship Id="rId1" Type="http://schemas.openxmlformats.org/officeDocument/2006/relationships/hyperlink" Target="https://www.ssb.no/en/befolkning/statistikker/folkemengde/aar-per-1-januar" TargetMode="External"/><Relationship Id="rId6" Type="http://schemas.openxmlformats.org/officeDocument/2006/relationships/hyperlink" Target="https://eng.nkom.no/technical/frequency-auctions/auctions/planned-completed-auctions/auction-23-1800-mhz" TargetMode="External"/><Relationship Id="rId11" Type="http://schemas.openxmlformats.org/officeDocument/2006/relationships/printerSettings" Target="../printerSettings/printerSettings8.bin"/><Relationship Id="rId5" Type="http://schemas.openxmlformats.org/officeDocument/2006/relationships/hyperlink" Target="https://www.nkom.no/teknisk/frekvensauksjoner/auksjoner/planlagte-avsluttede/_attachment/27995?_ts=15adcabcd30" TargetMode="External"/><Relationship Id="rId10" Type="http://schemas.openxmlformats.org/officeDocument/2006/relationships/hyperlink" Target="https://eng.nkom.no/technical/frequency-auctions/auctions/planned-completed-auctions/_attachment/20880?_download=true&amp;_ts=150f040a7c3" TargetMode="External"/><Relationship Id="rId4" Type="http://schemas.openxmlformats.org/officeDocument/2006/relationships/hyperlink" Target="https://www.nkom.no/teknisk/frekvensauksjoner/auksjoner/planlagte-avsluttede/_attachment/27995?_ts=15adcabcd30" TargetMode="External"/><Relationship Id="rId9" Type="http://schemas.openxmlformats.org/officeDocument/2006/relationships/hyperlink" Target="https://www.ssb.no/en/befolkning/statistikker/folkemengde/aar-per-1-januar"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reamble1">
    <outlinePr summaryBelow="0"/>
    <pageSetUpPr autoPageBreaks="0"/>
  </sheetPr>
  <dimension ref="A1:F40"/>
  <sheetViews>
    <sheetView showGridLines="0" showRowColHeaders="0" tabSelected="1" defaultGridColor="0" colorId="22" zoomScaleNormal="95" zoomScaleSheetLayoutView="75" workbookViewId="0">
      <pane ySplit="2" topLeftCell="A3" activePane="bottomLeft" state="frozen"/>
      <selection pane="bottomLeft" activeCell="A24" sqref="A24"/>
    </sheetView>
  </sheetViews>
  <sheetFormatPr defaultColWidth="12.64453125" defaultRowHeight="11.4" x14ac:dyDescent="0.4"/>
  <cols>
    <col min="1" max="1" width="24.52734375" style="6" customWidth="1"/>
    <col min="2" max="2" width="25.52734375" style="6" customWidth="1"/>
    <col min="3" max="3" width="37.52734375" style="6" customWidth="1"/>
    <col min="4" max="4" width="14.52734375" style="6" customWidth="1"/>
    <col min="5" max="5" width="15" style="6" customWidth="1"/>
  </cols>
  <sheetData>
    <row r="1" spans="1:6" ht="12" customHeight="1" x14ac:dyDescent="0.95">
      <c r="C1" s="15"/>
    </row>
    <row r="2" spans="1:6" ht="42" customHeight="1" x14ac:dyDescent="0.95">
      <c r="A2"/>
      <c r="B2"/>
      <c r="C2"/>
      <c r="D2"/>
      <c r="E2"/>
      <c r="F2" s="22" t="str">
        <f>Workbook.Title</f>
        <v>900 MHz and 1800 MHz ALFs: Auctions since 2015 Statement</v>
      </c>
    </row>
    <row r="3" spans="1:6" ht="7.5" customHeight="1" x14ac:dyDescent="0.4">
      <c r="A3"/>
      <c r="B3"/>
      <c r="C3"/>
      <c r="D3"/>
      <c r="E3"/>
    </row>
    <row r="4" spans="1:6" s="1" customFormat="1" ht="17.7" x14ac:dyDescent="0.6">
      <c r="A4" s="4" t="s">
        <v>8</v>
      </c>
      <c r="C4"/>
      <c r="D4" s="9"/>
    </row>
    <row r="5" spans="1:6" ht="6" customHeight="1" x14ac:dyDescent="0.4">
      <c r="A5"/>
      <c r="B5"/>
      <c r="C5"/>
      <c r="D5"/>
      <c r="E5"/>
    </row>
    <row r="6" spans="1:6" x14ac:dyDescent="0.4">
      <c r="A6" s="5" t="s">
        <v>7</v>
      </c>
      <c r="B6" s="17" t="s">
        <v>16</v>
      </c>
      <c r="C6"/>
      <c r="D6"/>
    </row>
    <row r="7" spans="1:6" x14ac:dyDescent="0.4">
      <c r="A7" s="5" t="s">
        <v>6</v>
      </c>
      <c r="B7" s="6" t="s">
        <v>38</v>
      </c>
      <c r="C7"/>
      <c r="D7" s="12"/>
      <c r="E7"/>
    </row>
    <row r="8" spans="1:6" x14ac:dyDescent="0.4">
      <c r="A8" s="5" t="s">
        <v>5</v>
      </c>
      <c r="B8" s="6" t="s">
        <v>17</v>
      </c>
      <c r="C8"/>
    </row>
    <row r="9" spans="1:6" x14ac:dyDescent="0.4">
      <c r="A9" s="5" t="s">
        <v>2</v>
      </c>
      <c r="B9" s="6" t="s">
        <v>334</v>
      </c>
      <c r="C9" s="11"/>
      <c r="D9"/>
    </row>
    <row r="10" spans="1:6" x14ac:dyDescent="0.4">
      <c r="A10" s="5"/>
      <c r="B10" s="8"/>
      <c r="C10" s="1"/>
      <c r="D10"/>
      <c r="E10"/>
    </row>
    <row r="11" spans="1:6" x14ac:dyDescent="0.4">
      <c r="A11" s="10"/>
      <c r="B11" s="16"/>
      <c r="C11"/>
      <c r="D11"/>
      <c r="E11"/>
    </row>
    <row r="12" spans="1:6" x14ac:dyDescent="0.4">
      <c r="A12" s="5"/>
      <c r="B12" s="8"/>
      <c r="C12"/>
      <c r="D12"/>
      <c r="E12"/>
    </row>
    <row r="13" spans="1:6" x14ac:dyDescent="0.4">
      <c r="A13" s="10" t="s">
        <v>12</v>
      </c>
      <c r="B13" s="6" t="s">
        <v>18</v>
      </c>
      <c r="C13"/>
      <c r="D13"/>
      <c r="E13"/>
    </row>
    <row r="14" spans="1:6" x14ac:dyDescent="0.4">
      <c r="A14" s="10"/>
      <c r="B14" s="8"/>
      <c r="C14"/>
      <c r="D14"/>
      <c r="E14"/>
    </row>
    <row r="15" spans="1:6" ht="19.5" customHeight="1" x14ac:dyDescent="0.4">
      <c r="A15" s="10" t="s">
        <v>13</v>
      </c>
      <c r="B15" s="21" t="b">
        <v>0</v>
      </c>
      <c r="C15"/>
      <c r="D15"/>
      <c r="E15"/>
    </row>
    <row r="16" spans="1:6" ht="18" customHeight="1" x14ac:dyDescent="0.4">
      <c r="A16" s="10"/>
      <c r="B16" s="21" t="b">
        <v>0</v>
      </c>
      <c r="C16"/>
      <c r="D16"/>
      <c r="E16"/>
    </row>
    <row r="17" spans="1:5" ht="15.75" customHeight="1" x14ac:dyDescent="0.4">
      <c r="A17" s="10"/>
      <c r="B17" s="21" t="b">
        <v>0</v>
      </c>
      <c r="C17"/>
      <c r="D17"/>
      <c r="E17"/>
    </row>
    <row r="18" spans="1:5" x14ac:dyDescent="0.4">
      <c r="A18" s="5"/>
      <c r="B18" s="8"/>
      <c r="C18"/>
      <c r="D18"/>
      <c r="E18"/>
    </row>
    <row r="19" spans="1:5" s="1" customFormat="1" ht="17.7" x14ac:dyDescent="0.6">
      <c r="A19" s="4" t="s">
        <v>9</v>
      </c>
      <c r="C19"/>
    </row>
    <row r="20" spans="1:5" x14ac:dyDescent="0.4">
      <c r="A20"/>
      <c r="B20"/>
      <c r="C20"/>
      <c r="D20"/>
      <c r="E20"/>
    </row>
    <row r="21" spans="1:5" ht="15" x14ac:dyDescent="0.5">
      <c r="A21" s="2" t="s">
        <v>0</v>
      </c>
      <c r="B21" s="2" t="s">
        <v>1</v>
      </c>
      <c r="C21" s="3"/>
      <c r="D21" s="2" t="s">
        <v>2</v>
      </c>
      <c r="E21" s="2" t="s">
        <v>3</v>
      </c>
    </row>
    <row r="22" spans="1:5" x14ac:dyDescent="0.4">
      <c r="A22" s="6" t="s">
        <v>9</v>
      </c>
      <c r="B22" s="6" t="s">
        <v>10</v>
      </c>
    </row>
    <row r="23" spans="1:5" x14ac:dyDescent="0.4">
      <c r="A23" s="6" t="s">
        <v>335</v>
      </c>
      <c r="B23" s="6" t="s">
        <v>369</v>
      </c>
    </row>
    <row r="24" spans="1:5" x14ac:dyDescent="0.4">
      <c r="A24" s="7" t="s">
        <v>19</v>
      </c>
      <c r="B24" s="6" t="s">
        <v>20</v>
      </c>
    </row>
    <row r="25" spans="1:5" x14ac:dyDescent="0.4">
      <c r="A25" s="6" t="s">
        <v>21</v>
      </c>
      <c r="B25" s="6" t="s">
        <v>22</v>
      </c>
    </row>
    <row r="26" spans="1:5" x14ac:dyDescent="0.4">
      <c r="A26" s="6" t="s">
        <v>23</v>
      </c>
      <c r="B26" s="6" t="s">
        <v>24</v>
      </c>
    </row>
    <row r="27" spans="1:5" x14ac:dyDescent="0.4">
      <c r="A27" s="6" t="s">
        <v>297</v>
      </c>
      <c r="B27" s="6" t="s">
        <v>298</v>
      </c>
    </row>
    <row r="28" spans="1:5" x14ac:dyDescent="0.4">
      <c r="A28" s="6" t="s">
        <v>25</v>
      </c>
      <c r="B28" s="6" t="s">
        <v>26</v>
      </c>
    </row>
    <row r="29" spans="1:5" x14ac:dyDescent="0.4">
      <c r="A29" s="6" t="s">
        <v>27</v>
      </c>
      <c r="B29" s="6" t="s">
        <v>28</v>
      </c>
    </row>
    <row r="30" spans="1:5" x14ac:dyDescent="0.4">
      <c r="A30" s="7" t="s">
        <v>30</v>
      </c>
      <c r="B30" s="6" t="s">
        <v>31</v>
      </c>
    </row>
    <row r="31" spans="1:5" x14ac:dyDescent="0.4">
      <c r="A31" s="6" t="s">
        <v>304</v>
      </c>
      <c r="B31" s="6" t="s">
        <v>321</v>
      </c>
    </row>
    <row r="32" spans="1:5" x14ac:dyDescent="0.4">
      <c r="A32" s="6" t="s">
        <v>306</v>
      </c>
      <c r="B32" s="6" t="s">
        <v>322</v>
      </c>
    </row>
    <row r="33" spans="1:2" x14ac:dyDescent="0.4">
      <c r="A33" s="6" t="s">
        <v>307</v>
      </c>
      <c r="B33" s="6" t="s">
        <v>323</v>
      </c>
    </row>
    <row r="34" spans="1:2" x14ac:dyDescent="0.4">
      <c r="A34" s="6" t="s">
        <v>308</v>
      </c>
      <c r="B34" s="6" t="s">
        <v>324</v>
      </c>
    </row>
    <row r="35" spans="1:2" x14ac:dyDescent="0.4">
      <c r="A35" s="6" t="s">
        <v>309</v>
      </c>
      <c r="B35" s="6" t="s">
        <v>325</v>
      </c>
    </row>
    <row r="36" spans="1:2" x14ac:dyDescent="0.4">
      <c r="A36" s="6" t="s">
        <v>310</v>
      </c>
      <c r="B36" s="6" t="s">
        <v>326</v>
      </c>
    </row>
    <row r="37" spans="1:2" x14ac:dyDescent="0.4">
      <c r="A37" s="6" t="s">
        <v>311</v>
      </c>
      <c r="B37" s="6" t="s">
        <v>327</v>
      </c>
    </row>
    <row r="38" spans="1:2" x14ac:dyDescent="0.4">
      <c r="A38" s="7" t="s">
        <v>29</v>
      </c>
      <c r="B38" s="6" t="s">
        <v>36</v>
      </c>
    </row>
    <row r="39" spans="1:2" x14ac:dyDescent="0.4">
      <c r="A39" s="6" t="s">
        <v>312</v>
      </c>
      <c r="B39" s="6" t="s">
        <v>328</v>
      </c>
    </row>
    <row r="40" spans="1:2" x14ac:dyDescent="0.4">
      <c r="A40" s="6" t="s">
        <v>37</v>
      </c>
      <c r="B40" s="6" t="s">
        <v>329</v>
      </c>
    </row>
  </sheetData>
  <phoneticPr fontId="0" type="noConversion"/>
  <dataValidations count="2">
    <dataValidation type="list" allowBlank="1" showInputMessage="1" promptTitle="Input Parameter" prompt="Select from list" sqref="B9 D25" xr:uid="{00000000-0002-0000-0000-000001000000}">
      <formula1>"Work in progress, Ready for review, Approved for release, Archived"</formula1>
    </dataValidation>
    <dataValidation allowBlank="1" sqref="D22" xr:uid="{00000000-0002-0000-0000-000000000000}"/>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65" r:id="rId4" name="oShape1">
              <controlPr defaultSize="0" autoFill="0" autoLine="0" autoPict="0" macro="[0]!Reveal_version_control">
                <anchor moveWithCells="1">
                  <from>
                    <xdr:col>1</xdr:col>
                    <xdr:colOff>0</xdr:colOff>
                    <xdr:row>14</xdr:row>
                    <xdr:rowOff>3810</xdr:rowOff>
                  </from>
                  <to>
                    <xdr:col>1</xdr:col>
                    <xdr:colOff>461010</xdr:colOff>
                    <xdr:row>15</xdr:row>
                    <xdr:rowOff>3810</xdr:rowOff>
                  </to>
                </anchor>
              </controlPr>
            </control>
          </mc:Choice>
        </mc:AlternateContent>
        <mc:AlternateContent xmlns:mc="http://schemas.openxmlformats.org/markup-compatibility/2006">
          <mc:Choice Requires="x14">
            <control shapeId="5166" r:id="rId5" name="oShape2">
              <controlPr defaultSize="0" autoFill="0" autoLine="0" autoPict="0" macro="[0]!Reveal_QandA">
                <anchor moveWithCells="1">
                  <from>
                    <xdr:col>1</xdr:col>
                    <xdr:colOff>3810</xdr:colOff>
                    <xdr:row>15</xdr:row>
                    <xdr:rowOff>0</xdr:rowOff>
                  </from>
                  <to>
                    <xdr:col>1</xdr:col>
                    <xdr:colOff>571500</xdr:colOff>
                    <xdr:row>16</xdr:row>
                    <xdr:rowOff>7620</xdr:rowOff>
                  </to>
                </anchor>
              </controlPr>
            </control>
          </mc:Choice>
        </mc:AlternateContent>
        <mc:AlternateContent xmlns:mc="http://schemas.openxmlformats.org/markup-compatibility/2006">
          <mc:Choice Requires="x14">
            <control shapeId="5168" r:id="rId6" name="oShape3">
              <controlPr defaultSize="0" autoFill="0" autoLine="0" autoPict="0" macro="[0]!Reveal_Style_guidelines">
                <anchor moveWithCells="1">
                  <from>
                    <xdr:col>1</xdr:col>
                    <xdr:colOff>3810</xdr:colOff>
                    <xdr:row>15</xdr:row>
                    <xdr:rowOff>106680</xdr:rowOff>
                  </from>
                  <to>
                    <xdr:col>1</xdr:col>
                    <xdr:colOff>464820</xdr:colOff>
                    <xdr:row>17</xdr:row>
                    <xdr:rowOff>11430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2D38-9258-41C4-8D9A-45B774D47213}">
  <dimension ref="A1:I42"/>
  <sheetViews>
    <sheetView topLeftCell="A4" workbookViewId="0">
      <selection activeCell="E33" sqref="E33"/>
    </sheetView>
  </sheetViews>
  <sheetFormatPr defaultColWidth="9.05859375" defaultRowHeight="11.4" x14ac:dyDescent="0.4"/>
  <cols>
    <col min="1" max="1" width="17.41015625" style="27" customWidth="1"/>
    <col min="2" max="2" width="16.46875" style="27" bestFit="1" customWidth="1"/>
    <col min="3" max="3" width="14.41015625" style="27" bestFit="1" customWidth="1"/>
    <col min="4" max="7" width="9.05859375" style="27"/>
    <col min="8" max="8" width="13.1171875" style="27" customWidth="1"/>
    <col min="9" max="9" width="16.41015625" style="27" bestFit="1" customWidth="1"/>
    <col min="10" max="16384" width="9.05859375" style="27"/>
  </cols>
  <sheetData>
    <row r="1" spans="1:9" ht="22.5" x14ac:dyDescent="0.4">
      <c r="A1" s="99" t="s">
        <v>304</v>
      </c>
    </row>
    <row r="2" spans="1:9" x14ac:dyDescent="0.4">
      <c r="A2" s="27" t="s">
        <v>234</v>
      </c>
      <c r="B2" s="27" t="s">
        <v>143</v>
      </c>
    </row>
    <row r="3" spans="1:9" x14ac:dyDescent="0.4">
      <c r="A3" s="27" t="s">
        <v>147</v>
      </c>
      <c r="B3" s="94">
        <f>'Danish auction data'!F57</f>
        <v>5590478</v>
      </c>
    </row>
    <row r="4" spans="1:9" x14ac:dyDescent="0.4">
      <c r="A4" s="27" t="s">
        <v>232</v>
      </c>
      <c r="B4" s="122">
        <f>Cost_of_debt</f>
        <v>2.1651960784313529E-2</v>
      </c>
    </row>
    <row r="5" spans="1:9" x14ac:dyDescent="0.4">
      <c r="A5" s="27" t="s">
        <v>231</v>
      </c>
      <c r="B5" s="94">
        <f>UK_population</f>
        <v>63182000</v>
      </c>
    </row>
    <row r="8" spans="1:9" ht="17.7" x14ac:dyDescent="0.4">
      <c r="A8" s="100" t="s">
        <v>32</v>
      </c>
      <c r="H8" s="100" t="s">
        <v>305</v>
      </c>
    </row>
    <row r="9" spans="1:9" x14ac:dyDescent="0.4">
      <c r="A9" s="27" t="s">
        <v>246</v>
      </c>
    </row>
    <row r="10" spans="1:9" x14ac:dyDescent="0.4">
      <c r="A10" s="27" t="s">
        <v>14</v>
      </c>
      <c r="B10" s="123">
        <v>2012</v>
      </c>
      <c r="C10" s="94" t="s">
        <v>248</v>
      </c>
      <c r="D10" s="27" t="str">
        <f>B10&amp;" "&amp;LEFT(C10,3)</f>
        <v>2012 Jun</v>
      </c>
    </row>
    <row r="11" spans="1:9" x14ac:dyDescent="0.4">
      <c r="A11" s="27" t="s">
        <v>151</v>
      </c>
      <c r="B11" s="94">
        <f>'Danish auction data'!B57</f>
        <v>40</v>
      </c>
      <c r="H11" s="26" t="s">
        <v>229</v>
      </c>
    </row>
    <row r="12" spans="1:9" x14ac:dyDescent="0.4">
      <c r="A12" s="27" t="s">
        <v>148</v>
      </c>
      <c r="B12" s="94">
        <f>'Danish auction data'!E57</f>
        <v>22</v>
      </c>
      <c r="C12" s="94">
        <f>B12*12</f>
        <v>264</v>
      </c>
      <c r="D12" s="27" t="s">
        <v>371</v>
      </c>
    </row>
    <row r="13" spans="1:9" x14ac:dyDescent="0.4">
      <c r="H13" s="27" t="s">
        <v>226</v>
      </c>
      <c r="I13" s="90">
        <f>SUM(C20:C45)</f>
        <v>660522152.06917596</v>
      </c>
    </row>
    <row r="14" spans="1:9" x14ac:dyDescent="0.4">
      <c r="A14" s="27" t="s">
        <v>224</v>
      </c>
      <c r="B14" s="94">
        <f>'Danish auction data'!C57</f>
        <v>627804000</v>
      </c>
    </row>
    <row r="15" spans="1:9" x14ac:dyDescent="0.4">
      <c r="H15" s="26" t="s">
        <v>225</v>
      </c>
    </row>
    <row r="16" spans="1:9" x14ac:dyDescent="0.4">
      <c r="A16" s="27" t="s">
        <v>222</v>
      </c>
      <c r="B16" s="87" t="s">
        <v>239</v>
      </c>
      <c r="C16" s="87"/>
    </row>
    <row r="17" spans="1:9" x14ac:dyDescent="0.4">
      <c r="A17" s="27" t="s">
        <v>219</v>
      </c>
      <c r="B17" s="94">
        <f>'Danish auction data'!G57</f>
        <v>4512740</v>
      </c>
      <c r="H17" s="27" t="s">
        <v>223</v>
      </c>
      <c r="I17" s="90">
        <f>I13*SUMIFS('Other inputs'!$B$4:$B$603,'Other inputs'!$A$4:$A$603,"&lt;240")/SUMIFS('Other inputs'!$B$4:$B$603,'Other inputs'!$A$4:$A$603,"&lt;"&amp;C12)</f>
        <v>623919821.58101702</v>
      </c>
    </row>
    <row r="19" spans="1:9" x14ac:dyDescent="0.4">
      <c r="A19" s="26" t="s">
        <v>217</v>
      </c>
      <c r="B19" s="26" t="s">
        <v>216</v>
      </c>
      <c r="C19" s="26" t="s">
        <v>215</v>
      </c>
      <c r="H19" s="26" t="s">
        <v>220</v>
      </c>
    </row>
    <row r="20" spans="1:9" x14ac:dyDescent="0.4">
      <c r="A20" s="27">
        <v>0</v>
      </c>
      <c r="B20" s="104">
        <f>0.2*B14</f>
        <v>125560800</v>
      </c>
      <c r="C20" s="90">
        <f t="shared" ref="C20:C42" si="0">B20/(1+$B$4)^A20</f>
        <v>125560800</v>
      </c>
    </row>
    <row r="21" spans="1:9" x14ac:dyDescent="0.4">
      <c r="A21" s="27">
        <v>1</v>
      </c>
      <c r="B21" s="81">
        <f t="shared" ref="B21:B28" si="1">$B$14*0.1+$B$17</f>
        <v>67293140</v>
      </c>
      <c r="C21" s="90">
        <f t="shared" si="0"/>
        <v>65866990.504613362</v>
      </c>
      <c r="H21" s="27" t="s">
        <v>218</v>
      </c>
      <c r="I21" s="105">
        <f>I17*INDEX(PPPdata!$C$7:$J$9,MATCH("UK",PPPdata!$A$7:$A$9,0),MATCH('Denmark 800 MHz'!$B$10,PPPdata!$C$6:$J$6,0))/INDEX(PPPdata!$C$7:$J$9,MATCH('Denmark 800 MHz'!$B$2,PPPdata!$A$7:$A$9,0),MATCH('Denmark 800 MHz'!$B$10,PPPdata!$C$6:$J$6,0))</f>
        <v>57873544.327491634</v>
      </c>
    </row>
    <row r="22" spans="1:9" x14ac:dyDescent="0.4">
      <c r="A22" s="27">
        <v>2</v>
      </c>
      <c r="B22" s="81">
        <f t="shared" si="1"/>
        <v>67293140</v>
      </c>
      <c r="C22" s="90">
        <f t="shared" si="0"/>
        <v>64471065.522203699</v>
      </c>
    </row>
    <row r="23" spans="1:9" x14ac:dyDescent="0.4">
      <c r="A23" s="27">
        <v>3</v>
      </c>
      <c r="B23" s="81">
        <f t="shared" si="1"/>
        <v>67293140</v>
      </c>
      <c r="C23" s="90">
        <f t="shared" si="0"/>
        <v>63104724.501981884</v>
      </c>
      <c r="H23" s="26" t="s">
        <v>214</v>
      </c>
      <c r="I23" s="76"/>
    </row>
    <row r="24" spans="1:9" x14ac:dyDescent="0.4">
      <c r="A24" s="27">
        <v>4</v>
      </c>
      <c r="B24" s="81">
        <f t="shared" si="1"/>
        <v>67293140</v>
      </c>
      <c r="C24" s="90">
        <f t="shared" si="0"/>
        <v>61767340.468408555</v>
      </c>
    </row>
    <row r="25" spans="1:9" x14ac:dyDescent="0.4">
      <c r="A25" s="27">
        <v>5</v>
      </c>
      <c r="B25" s="81">
        <f t="shared" si="1"/>
        <v>67293140</v>
      </c>
      <c r="C25" s="90">
        <f t="shared" si="0"/>
        <v>60458299.733492702</v>
      </c>
      <c r="H25" s="27" t="s">
        <v>213</v>
      </c>
      <c r="I25" s="105">
        <f>I21*VLOOKUP("2018 apr",CPI!$A$10:$B$109,2,FALSE)/VLOOKUP(D10,CPI!$A$10:$B$109,2,FALSE)</f>
        <v>63873000.755158313</v>
      </c>
    </row>
    <row r="26" spans="1:9" x14ac:dyDescent="0.4">
      <c r="A26" s="27">
        <v>6</v>
      </c>
      <c r="B26" s="81">
        <f t="shared" si="1"/>
        <v>67293140</v>
      </c>
      <c r="C26" s="90">
        <f t="shared" si="0"/>
        <v>59177001.615187407</v>
      </c>
    </row>
    <row r="27" spans="1:9" x14ac:dyDescent="0.4">
      <c r="A27" s="27">
        <v>7</v>
      </c>
      <c r="B27" s="81">
        <f t="shared" si="1"/>
        <v>67293140</v>
      </c>
      <c r="C27" s="90">
        <f t="shared" si="0"/>
        <v>57922858.161753766</v>
      </c>
      <c r="H27" s="26" t="s">
        <v>212</v>
      </c>
    </row>
    <row r="28" spans="1:9" x14ac:dyDescent="0.4">
      <c r="A28" s="27">
        <v>8</v>
      </c>
      <c r="B28" s="81">
        <f t="shared" si="1"/>
        <v>67293140</v>
      </c>
      <c r="C28" s="90">
        <f t="shared" si="0"/>
        <v>56695293.881966293</v>
      </c>
    </row>
    <row r="29" spans="1:9" x14ac:dyDescent="0.4">
      <c r="A29" s="27">
        <v>9</v>
      </c>
      <c r="B29" s="81">
        <f t="shared" ref="B29:B42" si="2">$B$17</f>
        <v>4512740</v>
      </c>
      <c r="C29" s="90">
        <f t="shared" si="0"/>
        <v>3721461.7267390317</v>
      </c>
      <c r="H29" s="27" t="s">
        <v>211</v>
      </c>
      <c r="I29" s="105">
        <f>I25/($B$11*$B$3)*$B$5</f>
        <v>18046864.390274018</v>
      </c>
    </row>
    <row r="30" spans="1:9" x14ac:dyDescent="0.4">
      <c r="A30" s="27">
        <v>10</v>
      </c>
      <c r="B30" s="81">
        <f t="shared" si="2"/>
        <v>4512740</v>
      </c>
      <c r="C30" s="90">
        <f t="shared" si="0"/>
        <v>3642592.4576918515</v>
      </c>
    </row>
    <row r="31" spans="1:9" x14ac:dyDescent="0.4">
      <c r="A31" s="27">
        <v>11</v>
      </c>
      <c r="B31" s="81">
        <f t="shared" si="2"/>
        <v>4512740</v>
      </c>
      <c r="C31" s="90">
        <f t="shared" si="0"/>
        <v>3565394.672071558</v>
      </c>
    </row>
    <row r="32" spans="1:9" x14ac:dyDescent="0.4">
      <c r="A32" s="27">
        <v>12</v>
      </c>
      <c r="B32" s="81">
        <f t="shared" si="2"/>
        <v>4512740</v>
      </c>
      <c r="C32" s="90">
        <f t="shared" si="0"/>
        <v>3489832.9459813638</v>
      </c>
    </row>
    <row r="33" spans="1:3" x14ac:dyDescent="0.4">
      <c r="A33" s="27">
        <v>13</v>
      </c>
      <c r="B33" s="81">
        <f t="shared" si="2"/>
        <v>4512740</v>
      </c>
      <c r="C33" s="90">
        <f t="shared" si="0"/>
        <v>3415872.606266276</v>
      </c>
    </row>
    <row r="34" spans="1:3" x14ac:dyDescent="0.4">
      <c r="A34" s="27">
        <v>14</v>
      </c>
      <c r="B34" s="81">
        <f t="shared" si="2"/>
        <v>4512740</v>
      </c>
      <c r="C34" s="90">
        <f t="shared" si="0"/>
        <v>3343479.7146025538</v>
      </c>
    </row>
    <row r="35" spans="1:3" x14ac:dyDescent="0.4">
      <c r="A35" s="27">
        <v>15</v>
      </c>
      <c r="B35" s="81">
        <f t="shared" si="2"/>
        <v>4512740</v>
      </c>
      <c r="C35" s="90">
        <f t="shared" si="0"/>
        <v>3272621.0519243684</v>
      </c>
    </row>
    <row r="36" spans="1:3" x14ac:dyDescent="0.4">
      <c r="A36" s="27">
        <v>16</v>
      </c>
      <c r="B36" s="81">
        <f t="shared" si="2"/>
        <v>4512740</v>
      </c>
      <c r="C36" s="90">
        <f t="shared" si="0"/>
        <v>3203264.1031805053</v>
      </c>
    </row>
    <row r="37" spans="1:3" x14ac:dyDescent="0.4">
      <c r="A37" s="27">
        <v>17</v>
      </c>
      <c r="B37" s="81">
        <f t="shared" si="2"/>
        <v>4512740</v>
      </c>
      <c r="C37" s="90">
        <f t="shared" si="0"/>
        <v>3135377.0424141181</v>
      </c>
    </row>
    <row r="38" spans="1:3" x14ac:dyDescent="0.4">
      <c r="A38" s="27">
        <v>18</v>
      </c>
      <c r="B38" s="81">
        <f t="shared" si="2"/>
        <v>4512740</v>
      </c>
      <c r="C38" s="90">
        <f t="shared" si="0"/>
        <v>3068928.7181586926</v>
      </c>
    </row>
    <row r="39" spans="1:3" x14ac:dyDescent="0.4">
      <c r="A39" s="27">
        <v>19</v>
      </c>
      <c r="B39" s="81">
        <f t="shared" si="2"/>
        <v>4512740</v>
      </c>
      <c r="C39" s="90">
        <f t="shared" si="0"/>
        <v>3003888.6391435121</v>
      </c>
    </row>
    <row r="40" spans="1:3" x14ac:dyDescent="0.4">
      <c r="A40" s="27">
        <v>20</v>
      </c>
      <c r="B40" s="81">
        <f t="shared" si="2"/>
        <v>4512740</v>
      </c>
      <c r="C40" s="90">
        <f t="shared" si="0"/>
        <v>2940226.9603020702</v>
      </c>
    </row>
    <row r="41" spans="1:3" x14ac:dyDescent="0.4">
      <c r="A41" s="27">
        <v>21</v>
      </c>
      <c r="B41" s="81">
        <f t="shared" si="2"/>
        <v>4512740</v>
      </c>
      <c r="C41" s="90">
        <f t="shared" si="0"/>
        <v>2877914.4690770064</v>
      </c>
    </row>
    <row r="42" spans="1:3" x14ac:dyDescent="0.4">
      <c r="A42" s="27">
        <v>22</v>
      </c>
      <c r="B42" s="81">
        <f t="shared" si="2"/>
        <v>4512740</v>
      </c>
      <c r="C42" s="90">
        <f t="shared" si="0"/>
        <v>2816922.5720152841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50BAE-854D-4047-A5A3-FC853EB78F18}">
  <dimension ref="A1:I44"/>
  <sheetViews>
    <sheetView workbookViewId="0">
      <selection sqref="A1:I44"/>
    </sheetView>
  </sheetViews>
  <sheetFormatPr defaultColWidth="9.05859375" defaultRowHeight="11.4" x14ac:dyDescent="0.4"/>
  <cols>
    <col min="1" max="1" width="17.41015625" style="27" customWidth="1"/>
    <col min="2" max="2" width="16.41015625" style="27" bestFit="1" customWidth="1"/>
    <col min="3" max="3" width="14" style="27" bestFit="1" customWidth="1"/>
    <col min="4" max="7" width="9.05859375" style="27"/>
    <col min="8" max="8" width="14.1171875" style="27" customWidth="1"/>
    <col min="9" max="9" width="15.9375" style="27" customWidth="1"/>
    <col min="10" max="16384" width="9.05859375" style="27"/>
  </cols>
  <sheetData>
    <row r="1" spans="1:9" ht="22.5" x14ac:dyDescent="0.4">
      <c r="A1" s="99" t="s">
        <v>306</v>
      </c>
    </row>
    <row r="2" spans="1:9" x14ac:dyDescent="0.4">
      <c r="A2" s="27" t="s">
        <v>234</v>
      </c>
      <c r="B2" s="27" t="s">
        <v>143</v>
      </c>
    </row>
    <row r="3" spans="1:9" x14ac:dyDescent="0.4">
      <c r="A3" s="27" t="s">
        <v>147</v>
      </c>
      <c r="B3" s="94">
        <f>'Danish auction data'!F39</f>
        <v>5547683</v>
      </c>
    </row>
    <row r="4" spans="1:9" x14ac:dyDescent="0.4">
      <c r="A4" s="27" t="s">
        <v>232</v>
      </c>
      <c r="B4" s="122">
        <f>Cost_of_debt</f>
        <v>2.1651960784313529E-2</v>
      </c>
    </row>
    <row r="5" spans="1:9" x14ac:dyDescent="0.4">
      <c r="A5" s="27" t="s">
        <v>231</v>
      </c>
      <c r="B5" s="94">
        <f>UK_population</f>
        <v>63182000</v>
      </c>
    </row>
    <row r="8" spans="1:9" ht="17.7" x14ac:dyDescent="0.4">
      <c r="A8" s="100" t="s">
        <v>33</v>
      </c>
      <c r="H8" s="100" t="s">
        <v>305</v>
      </c>
    </row>
    <row r="10" spans="1:9" x14ac:dyDescent="0.4">
      <c r="A10" s="27" t="s">
        <v>14</v>
      </c>
      <c r="B10" s="123">
        <v>2010</v>
      </c>
      <c r="C10" s="94" t="s">
        <v>247</v>
      </c>
      <c r="D10" s="27" t="str">
        <f>B10&amp;" "&amp;LEFT(C10,3)</f>
        <v>2010 Oct</v>
      </c>
    </row>
    <row r="11" spans="1:9" x14ac:dyDescent="0.4">
      <c r="A11" s="27" t="s">
        <v>151</v>
      </c>
      <c r="B11" s="94">
        <f>'Danish auction data'!B39</f>
        <v>10</v>
      </c>
      <c r="H11" s="26" t="s">
        <v>229</v>
      </c>
    </row>
    <row r="12" spans="1:9" x14ac:dyDescent="0.4">
      <c r="A12" s="27" t="s">
        <v>148</v>
      </c>
      <c r="B12" s="94">
        <f>'Danish auction data'!E39</f>
        <v>24</v>
      </c>
      <c r="C12" s="94">
        <f>B12*12</f>
        <v>288</v>
      </c>
    </row>
    <row r="13" spans="1:9" x14ac:dyDescent="0.4">
      <c r="H13" s="27" t="s">
        <v>226</v>
      </c>
      <c r="I13" s="90">
        <f>SUM(C20:C44)</f>
        <v>29402172.362459432</v>
      </c>
    </row>
    <row r="14" spans="1:9" x14ac:dyDescent="0.4">
      <c r="A14" s="27" t="s">
        <v>224</v>
      </c>
      <c r="B14" s="94">
        <f>'Danish auction data'!C39</f>
        <v>8000000</v>
      </c>
    </row>
    <row r="15" spans="1:9" x14ac:dyDescent="0.4">
      <c r="H15" s="26" t="s">
        <v>225</v>
      </c>
    </row>
    <row r="16" spans="1:9" x14ac:dyDescent="0.4">
      <c r="A16" s="27" t="s">
        <v>222</v>
      </c>
      <c r="B16" s="87" t="s">
        <v>245</v>
      </c>
    </row>
    <row r="17" spans="1:9" x14ac:dyDescent="0.4">
      <c r="A17" s="27" t="s">
        <v>219</v>
      </c>
      <c r="B17" s="94">
        <f>'Danish auction data'!G39</f>
        <v>1128410</v>
      </c>
      <c r="C17" s="124"/>
      <c r="H17" s="27" t="s">
        <v>223</v>
      </c>
      <c r="I17" s="90">
        <f>I13*SUMIFS('Other inputs'!$B$4:$B$603,'Other inputs'!$A$4:$A$603,"&lt;240")/SUMIFS('Other inputs'!$B$4:$B$603,'Other inputs'!$A$4:$A$603,"&lt;"&amp;C12)</f>
        <v>26435171.976870321</v>
      </c>
    </row>
    <row r="19" spans="1:9" x14ac:dyDescent="0.4">
      <c r="A19" s="26" t="s">
        <v>217</v>
      </c>
      <c r="B19" s="26" t="s">
        <v>216</v>
      </c>
      <c r="C19" s="26" t="s">
        <v>215</v>
      </c>
      <c r="H19" s="26" t="s">
        <v>220</v>
      </c>
    </row>
    <row r="20" spans="1:9" x14ac:dyDescent="0.4">
      <c r="A20" s="27">
        <v>0</v>
      </c>
      <c r="B20" s="104">
        <f>B14+B17</f>
        <v>9128410</v>
      </c>
      <c r="C20" s="90">
        <f t="shared" ref="C20:C43" si="0">B20/(1+$B$4)^A20</f>
        <v>9128410</v>
      </c>
    </row>
    <row r="21" spans="1:9" x14ac:dyDescent="0.4">
      <c r="A21" s="27">
        <v>1</v>
      </c>
      <c r="B21" s="81">
        <f t="shared" ref="B21:B43" si="1">$B$17</f>
        <v>1128410</v>
      </c>
      <c r="C21" s="90">
        <f t="shared" si="0"/>
        <v>1104495.5066045478</v>
      </c>
      <c r="H21" s="27" t="s">
        <v>218</v>
      </c>
      <c r="I21" s="105">
        <f>I17*INDEX(PPPdata!$C$7:$J$9,MATCH("UK",PPPdata!$A$7:$A$9,0),MATCH('Denmark 900 MHz'!$B$10,PPPdata!$C$6:$J$6,0))/INDEX(PPPdata!$C$7:$J$9,MATCH('Denmark 900 MHz'!$B$2,PPPdata!$A$7:$A$9,0),MATCH('Denmark 900 MHz'!$B$10,PPPdata!$C$6:$J$6,0))</f>
        <v>2445568.0989687266</v>
      </c>
    </row>
    <row r="22" spans="1:9" x14ac:dyDescent="0.4">
      <c r="A22" s="27">
        <v>2</v>
      </c>
      <c r="B22" s="81">
        <f t="shared" si="1"/>
        <v>1128410</v>
      </c>
      <c r="C22" s="90">
        <f t="shared" si="0"/>
        <v>1081087.83519256</v>
      </c>
    </row>
    <row r="23" spans="1:9" x14ac:dyDescent="0.4">
      <c r="A23" s="27">
        <v>3</v>
      </c>
      <c r="B23" s="81">
        <f t="shared" si="1"/>
        <v>1128410</v>
      </c>
      <c r="C23" s="90">
        <f t="shared" si="0"/>
        <v>1058176.2446407075</v>
      </c>
      <c r="H23" s="26" t="s">
        <v>214</v>
      </c>
      <c r="I23" s="76"/>
    </row>
    <row r="24" spans="1:9" x14ac:dyDescent="0.4">
      <c r="A24" s="27">
        <v>4</v>
      </c>
      <c r="B24" s="81">
        <f t="shared" si="1"/>
        <v>1128410</v>
      </c>
      <c r="C24" s="90">
        <f t="shared" si="0"/>
        <v>1035750.2214632413</v>
      </c>
    </row>
    <row r="25" spans="1:9" x14ac:dyDescent="0.4">
      <c r="A25" s="27">
        <v>5</v>
      </c>
      <c r="B25" s="81">
        <f t="shared" si="1"/>
        <v>1128410</v>
      </c>
      <c r="C25" s="90">
        <f t="shared" si="0"/>
        <v>1013799.474987651</v>
      </c>
      <c r="H25" s="27" t="s">
        <v>213</v>
      </c>
      <c r="I25" s="105">
        <f>I21*VLOOKUP("2018 apr",CPI!$A$10:$B$109,2,FALSE)/VLOOKUP(D10,CPI!$A$10:$B$109,2,FALSE)</f>
        <v>2864031.9736811533</v>
      </c>
    </row>
    <row r="26" spans="1:9" x14ac:dyDescent="0.4">
      <c r="A26" s="27">
        <v>6</v>
      </c>
      <c r="B26" s="81">
        <f t="shared" si="1"/>
        <v>1128410</v>
      </c>
      <c r="C26" s="90">
        <f t="shared" si="0"/>
        <v>992313.93263256282</v>
      </c>
    </row>
    <row r="27" spans="1:9" x14ac:dyDescent="0.4">
      <c r="A27" s="27">
        <v>7</v>
      </c>
      <c r="B27" s="81">
        <f t="shared" si="1"/>
        <v>1128410</v>
      </c>
      <c r="C27" s="90">
        <f t="shared" si="0"/>
        <v>971283.73528571508</v>
      </c>
      <c r="H27" s="26" t="s">
        <v>212</v>
      </c>
    </row>
    <row r="28" spans="1:9" x14ac:dyDescent="0.4">
      <c r="A28" s="27">
        <v>8</v>
      </c>
      <c r="B28" s="81">
        <f t="shared" si="1"/>
        <v>1128410</v>
      </c>
      <c r="C28" s="90">
        <f t="shared" si="0"/>
        <v>950699.23277988797</v>
      </c>
    </row>
    <row r="29" spans="1:9" x14ac:dyDescent="0.4">
      <c r="A29" s="27">
        <v>9</v>
      </c>
      <c r="B29" s="81">
        <f t="shared" si="1"/>
        <v>1128410</v>
      </c>
      <c r="C29" s="90">
        <f t="shared" si="0"/>
        <v>930550.97946471337</v>
      </c>
      <c r="H29" s="27" t="s">
        <v>211</v>
      </c>
      <c r="I29" s="105">
        <f>I25/($B$11*$B$3)*$B$5</f>
        <v>3261817.017322775</v>
      </c>
    </row>
    <row r="30" spans="1:9" x14ac:dyDescent="0.4">
      <c r="A30" s="27">
        <v>10</v>
      </c>
      <c r="B30" s="81">
        <f t="shared" si="1"/>
        <v>1128410</v>
      </c>
      <c r="C30" s="90">
        <f t="shared" si="0"/>
        <v>910829.72987233079</v>
      </c>
    </row>
    <row r="31" spans="1:9" x14ac:dyDescent="0.4">
      <c r="A31" s="27">
        <v>11</v>
      </c>
      <c r="B31" s="81">
        <f t="shared" si="1"/>
        <v>1128410</v>
      </c>
      <c r="C31" s="90">
        <f t="shared" si="0"/>
        <v>891526.43447490141</v>
      </c>
    </row>
    <row r="32" spans="1:9" x14ac:dyDescent="0.4">
      <c r="A32" s="27">
        <v>12</v>
      </c>
      <c r="B32" s="81">
        <f t="shared" si="1"/>
        <v>1128410</v>
      </c>
      <c r="C32" s="90">
        <f t="shared" si="0"/>
        <v>872632.23553203396</v>
      </c>
    </row>
    <row r="33" spans="1:3" x14ac:dyDescent="0.4">
      <c r="A33" s="27">
        <v>13</v>
      </c>
      <c r="B33" s="81">
        <f t="shared" si="1"/>
        <v>1128410</v>
      </c>
      <c r="C33" s="90">
        <f t="shared" si="0"/>
        <v>854138.46302621649</v>
      </c>
    </row>
    <row r="34" spans="1:3" x14ac:dyDescent="0.4">
      <c r="A34" s="27">
        <v>14</v>
      </c>
      <c r="B34" s="81">
        <f t="shared" si="1"/>
        <v>1128410</v>
      </c>
      <c r="C34" s="90">
        <f t="shared" si="0"/>
        <v>836036.63068438857</v>
      </c>
    </row>
    <row r="35" spans="1:3" x14ac:dyDescent="0.4">
      <c r="A35" s="27">
        <v>15</v>
      </c>
      <c r="B35" s="81">
        <f t="shared" si="1"/>
        <v>1128410</v>
      </c>
      <c r="C35" s="90">
        <f t="shared" si="0"/>
        <v>818318.43208382861</v>
      </c>
    </row>
    <row r="36" spans="1:3" x14ac:dyDescent="0.4">
      <c r="A36" s="27">
        <v>16</v>
      </c>
      <c r="B36" s="81">
        <f t="shared" si="1"/>
        <v>1128410</v>
      </c>
      <c r="C36" s="90">
        <f t="shared" si="0"/>
        <v>800975.73684057</v>
      </c>
    </row>
    <row r="37" spans="1:3" x14ac:dyDescent="0.4">
      <c r="A37" s="27">
        <v>17</v>
      </c>
      <c r="B37" s="81">
        <f t="shared" si="1"/>
        <v>1128410</v>
      </c>
      <c r="C37" s="90">
        <f t="shared" si="0"/>
        <v>784000.58687859587</v>
      </c>
    </row>
    <row r="38" spans="1:3" x14ac:dyDescent="0.4">
      <c r="A38" s="27">
        <v>18</v>
      </c>
      <c r="B38" s="81">
        <f t="shared" si="1"/>
        <v>1128410</v>
      </c>
      <c r="C38" s="90">
        <f t="shared" si="0"/>
        <v>767385.19277810154</v>
      </c>
    </row>
    <row r="39" spans="1:3" x14ac:dyDescent="0.4">
      <c r="A39" s="27">
        <v>19</v>
      </c>
      <c r="B39" s="81">
        <f t="shared" si="1"/>
        <v>1128410</v>
      </c>
      <c r="C39" s="90">
        <f t="shared" si="0"/>
        <v>751121.93020114838</v>
      </c>
    </row>
    <row r="40" spans="1:3" x14ac:dyDescent="0.4">
      <c r="A40" s="27">
        <v>20</v>
      </c>
      <c r="B40" s="81">
        <f t="shared" si="1"/>
        <v>1128410</v>
      </c>
      <c r="C40" s="90">
        <f t="shared" si="0"/>
        <v>735203.33639306924</v>
      </c>
    </row>
    <row r="41" spans="1:3" x14ac:dyDescent="0.4">
      <c r="A41" s="27">
        <v>21</v>
      </c>
      <c r="B41" s="81">
        <f t="shared" si="1"/>
        <v>1128410</v>
      </c>
      <c r="C41" s="90">
        <f t="shared" si="0"/>
        <v>719622.10675801954</v>
      </c>
    </row>
    <row r="42" spans="1:3" x14ac:dyDescent="0.4">
      <c r="A42" s="27">
        <v>22</v>
      </c>
      <c r="B42" s="81">
        <f t="shared" si="1"/>
        <v>1128410</v>
      </c>
      <c r="C42" s="90">
        <f t="shared" si="0"/>
        <v>704371.09150710364</v>
      </c>
    </row>
    <row r="43" spans="1:3" x14ac:dyDescent="0.4">
      <c r="A43" s="27">
        <v>23</v>
      </c>
      <c r="B43" s="81">
        <f t="shared" si="1"/>
        <v>1128410</v>
      </c>
      <c r="C43" s="90">
        <f t="shared" si="0"/>
        <v>689443.29237753723</v>
      </c>
    </row>
    <row r="44" spans="1:3" x14ac:dyDescent="0.4">
      <c r="A44" s="27">
        <v>24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86D19-1EE6-4F66-AE14-5388B6619250}">
  <dimension ref="A1:M43"/>
  <sheetViews>
    <sheetView zoomScaleNormal="100" workbookViewId="0">
      <selection activeCell="C35" sqref="C35:C43"/>
    </sheetView>
  </sheetViews>
  <sheetFormatPr defaultColWidth="9.05859375" defaultRowHeight="11.4" x14ac:dyDescent="0.4"/>
  <cols>
    <col min="1" max="1" width="17.41015625" style="27" customWidth="1"/>
    <col min="2" max="2" width="16.41015625" style="27" bestFit="1" customWidth="1"/>
    <col min="3" max="3" width="14" style="27" bestFit="1" customWidth="1"/>
    <col min="4" max="6" width="9.05859375" style="27"/>
    <col min="7" max="7" width="13" style="27" customWidth="1"/>
    <col min="8" max="8" width="15.703125" style="27" customWidth="1"/>
    <col min="9" max="9" width="16.41015625" style="27" customWidth="1"/>
    <col min="10" max="12" width="9.05859375" style="27"/>
    <col min="13" max="13" width="14.52734375" style="27" customWidth="1"/>
    <col min="14" max="16384" width="9.05859375" style="27"/>
  </cols>
  <sheetData>
    <row r="1" spans="1:9" ht="22.5" x14ac:dyDescent="0.4">
      <c r="A1" s="99" t="s">
        <v>307</v>
      </c>
    </row>
    <row r="2" spans="1:9" x14ac:dyDescent="0.4">
      <c r="A2" s="27" t="s">
        <v>234</v>
      </c>
      <c r="B2" s="27" t="s">
        <v>143</v>
      </c>
    </row>
    <row r="3" spans="1:9" x14ac:dyDescent="0.4">
      <c r="A3" s="27" t="s">
        <v>147</v>
      </c>
      <c r="B3" s="94">
        <f>'Danish auction data'!P24</f>
        <v>5707251</v>
      </c>
    </row>
    <row r="4" spans="1:9" x14ac:dyDescent="0.4">
      <c r="A4" s="27" t="s">
        <v>232</v>
      </c>
      <c r="B4" s="122">
        <f>Cost_of_debt</f>
        <v>2.1651960784313529E-2</v>
      </c>
    </row>
    <row r="5" spans="1:9" x14ac:dyDescent="0.4">
      <c r="A5" s="27" t="s">
        <v>231</v>
      </c>
      <c r="B5" s="94">
        <f>UK_population</f>
        <v>63182000</v>
      </c>
    </row>
    <row r="8" spans="1:9" ht="17.7" x14ac:dyDescent="0.4">
      <c r="A8" s="100" t="s">
        <v>244</v>
      </c>
      <c r="H8" s="100" t="s">
        <v>305</v>
      </c>
    </row>
    <row r="9" spans="1:9" x14ac:dyDescent="0.4">
      <c r="A9" s="27" t="s">
        <v>243</v>
      </c>
    </row>
    <row r="10" spans="1:9" x14ac:dyDescent="0.4">
      <c r="A10" s="27" t="s">
        <v>14</v>
      </c>
      <c r="B10" s="123">
        <v>2016</v>
      </c>
      <c r="C10" s="94" t="s">
        <v>242</v>
      </c>
      <c r="D10" s="27" t="str">
        <f>B10&amp;" "&amp;LEFT(C10,3)</f>
        <v>2016 Sep</v>
      </c>
    </row>
    <row r="11" spans="1:9" x14ac:dyDescent="0.4">
      <c r="A11" s="27" t="s">
        <v>151</v>
      </c>
      <c r="B11" s="94">
        <f>'Danish auction data'!L24</f>
        <v>50</v>
      </c>
      <c r="H11" s="26" t="s">
        <v>229</v>
      </c>
    </row>
    <row r="12" spans="1:9" x14ac:dyDescent="0.4">
      <c r="A12" s="27" t="s">
        <v>148</v>
      </c>
      <c r="B12" s="94">
        <f>'Danish auction data'!O24</f>
        <v>15</v>
      </c>
      <c r="C12" s="94">
        <f>B12*12</f>
        <v>180</v>
      </c>
    </row>
    <row r="13" spans="1:9" x14ac:dyDescent="0.4">
      <c r="H13" s="27" t="s">
        <v>226</v>
      </c>
      <c r="I13" s="90">
        <f>SUM(C20:C45)</f>
        <v>430927029.75547594</v>
      </c>
    </row>
    <row r="14" spans="1:9" x14ac:dyDescent="0.4">
      <c r="A14" s="27" t="s">
        <v>224</v>
      </c>
      <c r="B14" s="94">
        <f>'Danish auction data'!M24</f>
        <v>425239229</v>
      </c>
    </row>
    <row r="15" spans="1:9" x14ac:dyDescent="0.4">
      <c r="H15" s="26" t="s">
        <v>225</v>
      </c>
    </row>
    <row r="16" spans="1:9" x14ac:dyDescent="0.4">
      <c r="A16" s="27" t="s">
        <v>222</v>
      </c>
      <c r="B16" s="87" t="s">
        <v>239</v>
      </c>
    </row>
    <row r="17" spans="1:13" x14ac:dyDescent="0.4">
      <c r="A17" s="27" t="s">
        <v>219</v>
      </c>
      <c r="B17" s="94">
        <f>'Danish auction data'!Q24</f>
        <v>2820850</v>
      </c>
      <c r="C17" s="124"/>
      <c r="H17" s="27" t="s">
        <v>223</v>
      </c>
      <c r="I17" s="90">
        <f>I13*SUMIFS('Other inputs'!$B$4:$B$603,'Other inputs'!$A$4:$A$603,"&lt;240")/SUMIFS('Other inputs'!$B$4:$B$603,'Other inputs'!$A$4:$A$603,"&lt;"&amp;C12)</f>
        <v>520593353.65730566</v>
      </c>
    </row>
    <row r="19" spans="1:13" x14ac:dyDescent="0.4">
      <c r="A19" s="26" t="s">
        <v>217</v>
      </c>
      <c r="B19" s="26" t="s">
        <v>216</v>
      </c>
      <c r="C19" s="26" t="s">
        <v>215</v>
      </c>
      <c r="H19" s="26" t="s">
        <v>220</v>
      </c>
    </row>
    <row r="20" spans="1:13" x14ac:dyDescent="0.4">
      <c r="A20" s="27">
        <v>0</v>
      </c>
      <c r="B20" s="104">
        <f>0.2*B14+B17</f>
        <v>87868695.800000012</v>
      </c>
      <c r="C20" s="90">
        <f t="shared" ref="C20:C34" si="0">B20/(1+$B$4)^A20</f>
        <v>87868695.800000012</v>
      </c>
    </row>
    <row r="21" spans="1:13" x14ac:dyDescent="0.4">
      <c r="A21" s="27">
        <v>1</v>
      </c>
      <c r="B21" s="81">
        <f t="shared" ref="B21:B28" si="1">0.1*$B$14+$B$17</f>
        <v>45344772.900000006</v>
      </c>
      <c r="C21" s="90">
        <f t="shared" si="0"/>
        <v>44383777.098797135</v>
      </c>
      <c r="H21" s="27" t="s">
        <v>218</v>
      </c>
      <c r="I21" s="105">
        <f>I17*INDEX(PPPdata!$C$7:$J$9,MATCH("UK",PPPdata!$A$7:$A$9,0),MATCH($B$10,PPPdata!$C$6:$J$6,0))/INDEX(PPPdata!$C$7:$J$9,MATCH($B$2,PPPdata!$A$7:$A$9,0),MATCH($B$10,PPPdata!$C$6:$J$6,0))</f>
        <v>49655289.028883554</v>
      </c>
    </row>
    <row r="22" spans="1:13" x14ac:dyDescent="0.4">
      <c r="A22" s="27">
        <v>2</v>
      </c>
      <c r="B22" s="81">
        <f t="shared" si="1"/>
        <v>45344772.900000006</v>
      </c>
      <c r="C22" s="90">
        <f t="shared" si="0"/>
        <v>43443147.766998939</v>
      </c>
      <c r="M22" s="75"/>
    </row>
    <row r="23" spans="1:13" x14ac:dyDescent="0.4">
      <c r="A23" s="27">
        <v>3</v>
      </c>
      <c r="B23" s="81">
        <f t="shared" si="1"/>
        <v>45344772.900000006</v>
      </c>
      <c r="C23" s="90">
        <f t="shared" si="0"/>
        <v>42522453.276209645</v>
      </c>
      <c r="H23" s="26" t="s">
        <v>214</v>
      </c>
      <c r="I23" s="76"/>
    </row>
    <row r="24" spans="1:13" x14ac:dyDescent="0.4">
      <c r="A24" s="27">
        <v>4</v>
      </c>
      <c r="B24" s="81">
        <f t="shared" si="1"/>
        <v>45344772.900000006</v>
      </c>
      <c r="C24" s="90">
        <f t="shared" si="0"/>
        <v>41621271.145572431</v>
      </c>
    </row>
    <row r="25" spans="1:13" x14ac:dyDescent="0.4">
      <c r="A25" s="27">
        <v>5</v>
      </c>
      <c r="B25" s="81">
        <f t="shared" si="1"/>
        <v>45344772.900000006</v>
      </c>
      <c r="C25" s="90">
        <f t="shared" si="0"/>
        <v>40739187.847904816</v>
      </c>
      <c r="H25" s="27" t="s">
        <v>213</v>
      </c>
      <c r="I25" s="105">
        <f>I21*VLOOKUP("2018 apr",CPI!$A$10:$B$109,2,FALSE)/VLOOKUP(D10,CPI!$A$10:$B$109,2,FALSE)</f>
        <v>51767235.050883554</v>
      </c>
    </row>
    <row r="26" spans="1:13" x14ac:dyDescent="0.4">
      <c r="A26" s="27">
        <v>6</v>
      </c>
      <c r="B26" s="81">
        <f t="shared" si="1"/>
        <v>45344772.900000006</v>
      </c>
      <c r="C26" s="90">
        <f t="shared" si="0"/>
        <v>39875798.619942635</v>
      </c>
      <c r="M26" s="74"/>
    </row>
    <row r="27" spans="1:13" x14ac:dyDescent="0.4">
      <c r="A27" s="27">
        <v>7</v>
      </c>
      <c r="B27" s="81">
        <f t="shared" si="1"/>
        <v>45344772.900000006</v>
      </c>
      <c r="C27" s="90">
        <f t="shared" si="0"/>
        <v>39030707.276605554</v>
      </c>
      <c r="H27" s="26" t="s">
        <v>212</v>
      </c>
    </row>
    <row r="28" spans="1:13" x14ac:dyDescent="0.4">
      <c r="A28" s="27">
        <v>8</v>
      </c>
      <c r="B28" s="81">
        <f t="shared" si="1"/>
        <v>45344772.900000006</v>
      </c>
      <c r="C28" s="90">
        <f t="shared" si="0"/>
        <v>38203526.02919884</v>
      </c>
    </row>
    <row r="29" spans="1:13" x14ac:dyDescent="0.4">
      <c r="A29" s="27">
        <v>9</v>
      </c>
      <c r="B29" s="81">
        <f t="shared" ref="B29:B34" si="2">$B$17</f>
        <v>2820850</v>
      </c>
      <c r="C29" s="90">
        <f t="shared" si="0"/>
        <v>2326233.1337218182</v>
      </c>
      <c r="H29" s="27" t="s">
        <v>211</v>
      </c>
      <c r="I29" s="105">
        <f>I25/($B$11*$B$3)*$B$5</f>
        <v>11461761.345295396</v>
      </c>
    </row>
    <row r="30" spans="1:13" x14ac:dyDescent="0.4">
      <c r="A30" s="27">
        <v>10</v>
      </c>
      <c r="B30" s="81">
        <f t="shared" si="2"/>
        <v>2820850</v>
      </c>
      <c r="C30" s="90">
        <f t="shared" si="0"/>
        <v>2276933.0682202075</v>
      </c>
    </row>
    <row r="31" spans="1:13" x14ac:dyDescent="0.4">
      <c r="A31" s="27">
        <v>11</v>
      </c>
      <c r="B31" s="81">
        <f t="shared" si="2"/>
        <v>2820850</v>
      </c>
      <c r="C31" s="90">
        <f t="shared" si="0"/>
        <v>2228677.8233873555</v>
      </c>
    </row>
    <row r="32" spans="1:13" x14ac:dyDescent="0.4">
      <c r="A32" s="27">
        <v>12</v>
      </c>
      <c r="B32" s="81">
        <f t="shared" si="2"/>
        <v>2820850</v>
      </c>
      <c r="C32" s="90">
        <f t="shared" si="0"/>
        <v>2181445.2562459903</v>
      </c>
    </row>
    <row r="33" spans="1:3" x14ac:dyDescent="0.4">
      <c r="A33" s="27">
        <v>13</v>
      </c>
      <c r="B33" s="81">
        <f t="shared" si="2"/>
        <v>2820850</v>
      </c>
      <c r="C33" s="90">
        <f t="shared" si="0"/>
        <v>2135213.6930969264</v>
      </c>
    </row>
    <row r="34" spans="1:3" x14ac:dyDescent="0.4">
      <c r="A34" s="27">
        <v>14</v>
      </c>
      <c r="B34" s="81">
        <f t="shared" si="2"/>
        <v>2820850</v>
      </c>
      <c r="C34" s="90">
        <f t="shared" si="0"/>
        <v>2089961.9195736102</v>
      </c>
    </row>
    <row r="35" spans="1:3" x14ac:dyDescent="0.4">
      <c r="A35" s="27">
        <v>15</v>
      </c>
      <c r="B35" s="81"/>
      <c r="C35" s="110"/>
    </row>
    <row r="36" spans="1:3" x14ac:dyDescent="0.4">
      <c r="A36" s="27">
        <v>16</v>
      </c>
      <c r="B36" s="81"/>
      <c r="C36" s="110"/>
    </row>
    <row r="37" spans="1:3" x14ac:dyDescent="0.4">
      <c r="A37" s="27">
        <v>17</v>
      </c>
      <c r="B37" s="81"/>
      <c r="C37" s="110"/>
    </row>
    <row r="38" spans="1:3" x14ac:dyDescent="0.4">
      <c r="A38" s="27">
        <v>18</v>
      </c>
      <c r="B38" s="81"/>
      <c r="C38" s="110"/>
    </row>
    <row r="39" spans="1:3" x14ac:dyDescent="0.4">
      <c r="A39" s="27">
        <v>19</v>
      </c>
      <c r="B39" s="81"/>
      <c r="C39" s="110"/>
    </row>
    <row r="40" spans="1:3" x14ac:dyDescent="0.4">
      <c r="A40" s="27">
        <v>20</v>
      </c>
      <c r="B40" s="81"/>
      <c r="C40" s="110"/>
    </row>
    <row r="41" spans="1:3" x14ac:dyDescent="0.4">
      <c r="A41" s="27">
        <v>21</v>
      </c>
      <c r="B41" s="81"/>
      <c r="C41" s="110"/>
    </row>
    <row r="42" spans="1:3" x14ac:dyDescent="0.4">
      <c r="A42" s="27">
        <v>22</v>
      </c>
      <c r="B42" s="81"/>
      <c r="C42" s="110"/>
    </row>
    <row r="43" spans="1:3" x14ac:dyDescent="0.4">
      <c r="B43" s="81"/>
      <c r="C43" s="110"/>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588E0-B875-4FDA-AF34-962999655C57}">
  <dimension ref="A1:M43"/>
  <sheetViews>
    <sheetView zoomScaleNormal="100" workbookViewId="0">
      <selection activeCell="C35" sqref="C35:C43"/>
    </sheetView>
  </sheetViews>
  <sheetFormatPr defaultColWidth="9.05859375" defaultRowHeight="11.4" x14ac:dyDescent="0.4"/>
  <cols>
    <col min="1" max="1" width="29" style="27" bestFit="1" customWidth="1"/>
    <col min="2" max="2" width="16.41015625" style="27" bestFit="1" customWidth="1"/>
    <col min="3" max="3" width="14" style="27" bestFit="1" customWidth="1"/>
    <col min="4" max="6" width="9.05859375" style="27"/>
    <col min="7" max="7" width="13" style="27" customWidth="1"/>
    <col min="8" max="8" width="15.703125" style="27" customWidth="1"/>
    <col min="9" max="9" width="16.41015625" style="27" customWidth="1"/>
    <col min="10" max="12" width="9.05859375" style="27"/>
    <col min="13" max="13" width="14.52734375" style="27" customWidth="1"/>
    <col min="14" max="16384" width="9.05859375" style="27"/>
  </cols>
  <sheetData>
    <row r="1" spans="1:9" ht="22.5" x14ac:dyDescent="0.4">
      <c r="A1" s="99" t="s">
        <v>308</v>
      </c>
    </row>
    <row r="2" spans="1:9" x14ac:dyDescent="0.4">
      <c r="A2" s="27" t="s">
        <v>234</v>
      </c>
      <c r="B2" s="27" t="s">
        <v>143</v>
      </c>
    </row>
    <row r="3" spans="1:9" x14ac:dyDescent="0.4">
      <c r="A3" s="27" t="s">
        <v>147</v>
      </c>
      <c r="B3" s="94">
        <f>'Danish auction data'!P26</f>
        <v>5707251</v>
      </c>
    </row>
    <row r="4" spans="1:9" x14ac:dyDescent="0.4">
      <c r="A4" s="27" t="s">
        <v>232</v>
      </c>
      <c r="B4" s="122">
        <f>Cost_of_debt</f>
        <v>2.1651960784313529E-2</v>
      </c>
    </row>
    <row r="5" spans="1:9" x14ac:dyDescent="0.4">
      <c r="A5" s="27" t="s">
        <v>231</v>
      </c>
      <c r="B5" s="94">
        <f>UK_population</f>
        <v>63182000</v>
      </c>
    </row>
    <row r="8" spans="1:9" ht="17.7" x14ac:dyDescent="0.4">
      <c r="A8" s="100" t="s">
        <v>244</v>
      </c>
      <c r="H8" s="100" t="s">
        <v>305</v>
      </c>
    </row>
    <row r="9" spans="1:9" x14ac:dyDescent="0.4">
      <c r="A9" s="27" t="s">
        <v>243</v>
      </c>
    </row>
    <row r="10" spans="1:9" x14ac:dyDescent="0.4">
      <c r="A10" s="27" t="s">
        <v>14</v>
      </c>
      <c r="B10" s="123">
        <v>2016</v>
      </c>
      <c r="C10" s="94" t="s">
        <v>242</v>
      </c>
      <c r="D10" s="27" t="str">
        <f>B10&amp;" "&amp;LEFT(C10,3)</f>
        <v>2016 Sep</v>
      </c>
    </row>
    <row r="11" spans="1:9" x14ac:dyDescent="0.4">
      <c r="A11" s="27" t="s">
        <v>151</v>
      </c>
      <c r="B11" s="94">
        <f>'Danish auction data'!L26</f>
        <v>30</v>
      </c>
      <c r="C11" s="92" t="s">
        <v>241</v>
      </c>
      <c r="H11" s="26" t="s">
        <v>229</v>
      </c>
    </row>
    <row r="12" spans="1:9" x14ac:dyDescent="0.4">
      <c r="A12" s="27" t="s">
        <v>148</v>
      </c>
      <c r="B12" s="94">
        <f>'Danish auction data'!O26</f>
        <v>15</v>
      </c>
      <c r="C12" s="94">
        <f>B12*12</f>
        <v>180</v>
      </c>
    </row>
    <row r="13" spans="1:9" x14ac:dyDescent="0.4">
      <c r="H13" s="27" t="s">
        <v>226</v>
      </c>
      <c r="I13" s="90">
        <f>SUM(C20:C45)</f>
        <v>369928192.55352879</v>
      </c>
    </row>
    <row r="14" spans="1:9" x14ac:dyDescent="0.4">
      <c r="A14" s="27" t="s">
        <v>224</v>
      </c>
      <c r="B14" s="94">
        <f>'Danish auction data'!M26</f>
        <v>375239229</v>
      </c>
      <c r="C14" s="92" t="s">
        <v>240</v>
      </c>
    </row>
    <row r="15" spans="1:9" x14ac:dyDescent="0.4">
      <c r="H15" s="26" t="s">
        <v>225</v>
      </c>
    </row>
    <row r="16" spans="1:9" x14ac:dyDescent="0.4">
      <c r="A16" s="27" t="s">
        <v>222</v>
      </c>
      <c r="B16" s="87" t="s">
        <v>239</v>
      </c>
    </row>
    <row r="17" spans="1:13" x14ac:dyDescent="0.4">
      <c r="A17" s="27" t="s">
        <v>219</v>
      </c>
      <c r="B17" s="94">
        <f>'Danish auction data'!Q26</f>
        <v>1692510</v>
      </c>
      <c r="C17" s="92" t="s">
        <v>238</v>
      </c>
      <c r="H17" s="27" t="s">
        <v>223</v>
      </c>
      <c r="I17" s="90">
        <f>I13*SUMIFS('Other inputs'!$B$4:$B$603,'Other inputs'!$A$4:$A$603,"&lt;240")/SUMIFS('Other inputs'!$B$4:$B$603,'Other inputs'!$A$4:$A$603,"&lt;"&amp;C12)</f>
        <v>446902016.06314969</v>
      </c>
    </row>
    <row r="19" spans="1:13" x14ac:dyDescent="0.4">
      <c r="A19" s="26" t="s">
        <v>217</v>
      </c>
      <c r="B19" s="26" t="s">
        <v>216</v>
      </c>
      <c r="C19" s="26" t="s">
        <v>215</v>
      </c>
      <c r="H19" s="26" t="s">
        <v>220</v>
      </c>
    </row>
    <row r="20" spans="1:13" x14ac:dyDescent="0.4">
      <c r="A20" s="27">
        <v>0</v>
      </c>
      <c r="B20" s="104">
        <f>0.2*B14+B17</f>
        <v>76740355.799999997</v>
      </c>
      <c r="C20" s="90">
        <f t="shared" ref="C20:C34" si="0">B20/(1+$B$4)^A20</f>
        <v>76740355.799999997</v>
      </c>
    </row>
    <row r="21" spans="1:13" x14ac:dyDescent="0.4">
      <c r="A21" s="27">
        <v>1</v>
      </c>
      <c r="B21" s="81">
        <f t="shared" ref="B21:B28" si="1">0.1*$B$14+$B$17</f>
        <v>39216432.899999999</v>
      </c>
      <c r="C21" s="90">
        <f t="shared" si="0"/>
        <v>38385315.552953936</v>
      </c>
      <c r="H21" s="27" t="s">
        <v>218</v>
      </c>
      <c r="I21" s="105">
        <f>I17*INDEX(PPPdata!$C$7:$J$9,MATCH("UK",PPPdata!$A$7:$A$9,0),MATCH($B$10,PPPdata!$C$6:$J$6,0))/INDEX(PPPdata!$C$7:$J$9,MATCH($B$2,PPPdata!$A$7:$A$9,0),MATCH($B$10,PPPdata!$C$6:$J$6,0))</f>
        <v>42626454.255146526</v>
      </c>
    </row>
    <row r="22" spans="1:13" x14ac:dyDescent="0.4">
      <c r="A22" s="27">
        <v>2</v>
      </c>
      <c r="B22" s="81">
        <f t="shared" si="1"/>
        <v>39216432.899999999</v>
      </c>
      <c r="C22" s="90">
        <f t="shared" si="0"/>
        <v>37571812.149693191</v>
      </c>
      <c r="M22" s="75"/>
    </row>
    <row r="23" spans="1:13" x14ac:dyDescent="0.4">
      <c r="A23" s="27">
        <v>3</v>
      </c>
      <c r="B23" s="81">
        <f t="shared" si="1"/>
        <v>39216432.899999999</v>
      </c>
      <c r="C23" s="90">
        <f t="shared" si="0"/>
        <v>36775549.396342009</v>
      </c>
      <c r="H23" s="26" t="s">
        <v>214</v>
      </c>
      <c r="I23" s="76"/>
    </row>
    <row r="24" spans="1:13" x14ac:dyDescent="0.4">
      <c r="A24" s="27">
        <v>4</v>
      </c>
      <c r="B24" s="81">
        <f t="shared" si="1"/>
        <v>39216432.899999999</v>
      </c>
      <c r="C24" s="90">
        <f t="shared" si="0"/>
        <v>35996161.910274938</v>
      </c>
    </row>
    <row r="25" spans="1:13" x14ac:dyDescent="0.4">
      <c r="A25" s="27">
        <v>5</v>
      </c>
      <c r="B25" s="81">
        <f t="shared" si="1"/>
        <v>39216432.899999999</v>
      </c>
      <c r="C25" s="90">
        <f t="shared" si="0"/>
        <v>35233292.052452959</v>
      </c>
      <c r="H25" s="27" t="s">
        <v>213</v>
      </c>
      <c r="I25" s="105">
        <f>I21*VLOOKUP("2018 apr",CPI!$A$10:$B$109,2,FALSE)/VLOOKUP(D10,CPI!$A$10:$B$109,2,FALSE)</f>
        <v>44439448.847600833</v>
      </c>
    </row>
    <row r="26" spans="1:13" x14ac:dyDescent="0.4">
      <c r="A26" s="27">
        <v>6</v>
      </c>
      <c r="B26" s="81">
        <f t="shared" si="1"/>
        <v>39216432.899999999</v>
      </c>
      <c r="C26" s="90">
        <f t="shared" si="0"/>
        <v>34486589.763312995</v>
      </c>
      <c r="M26" s="74"/>
    </row>
    <row r="27" spans="1:13" x14ac:dyDescent="0.4">
      <c r="A27" s="27">
        <v>7</v>
      </c>
      <c r="B27" s="81">
        <f t="shared" si="1"/>
        <v>39216432.899999999</v>
      </c>
      <c r="C27" s="90">
        <f t="shared" si="0"/>
        <v>33755712.402135402</v>
      </c>
      <c r="H27" s="26" t="s">
        <v>212</v>
      </c>
    </row>
    <row r="28" spans="1:13" x14ac:dyDescent="0.4">
      <c r="A28" s="27">
        <v>8</v>
      </c>
      <c r="B28" s="81">
        <f t="shared" si="1"/>
        <v>39216432.899999999</v>
      </c>
      <c r="C28" s="90">
        <f t="shared" si="0"/>
        <v>33040324.589815717</v>
      </c>
    </row>
    <row r="29" spans="1:13" x14ac:dyDescent="0.4">
      <c r="A29" s="27">
        <v>9</v>
      </c>
      <c r="B29" s="81">
        <f t="shared" ref="B29:B34" si="2">$B$17</f>
        <v>1692510</v>
      </c>
      <c r="C29" s="90">
        <f t="shared" si="0"/>
        <v>1395739.8802330908</v>
      </c>
      <c r="H29" s="27" t="s">
        <v>211</v>
      </c>
      <c r="I29" s="105">
        <f>I25/($B$11*$B$3)*$B$5</f>
        <v>16398865.566447057</v>
      </c>
    </row>
    <row r="30" spans="1:13" x14ac:dyDescent="0.4">
      <c r="A30" s="27">
        <v>10</v>
      </c>
      <c r="B30" s="81">
        <f t="shared" si="2"/>
        <v>1692510</v>
      </c>
      <c r="C30" s="90">
        <f t="shared" si="0"/>
        <v>1366159.8409321245</v>
      </c>
    </row>
    <row r="31" spans="1:13" x14ac:dyDescent="0.4">
      <c r="A31" s="27">
        <v>11</v>
      </c>
      <c r="B31" s="81">
        <f t="shared" si="2"/>
        <v>1692510</v>
      </c>
      <c r="C31" s="90">
        <f t="shared" si="0"/>
        <v>1337206.6940324132</v>
      </c>
    </row>
    <row r="32" spans="1:13" x14ac:dyDescent="0.4">
      <c r="A32" s="27">
        <v>12</v>
      </c>
      <c r="B32" s="81">
        <f t="shared" si="2"/>
        <v>1692510</v>
      </c>
      <c r="C32" s="90">
        <f t="shared" si="0"/>
        <v>1308867.1537475942</v>
      </c>
    </row>
    <row r="33" spans="1:3" x14ac:dyDescent="0.4">
      <c r="A33" s="27">
        <v>13</v>
      </c>
      <c r="B33" s="81">
        <f t="shared" si="2"/>
        <v>1692510</v>
      </c>
      <c r="C33" s="90">
        <f t="shared" si="0"/>
        <v>1281128.2158581559</v>
      </c>
    </row>
    <row r="34" spans="1:3" x14ac:dyDescent="0.4">
      <c r="A34" s="27">
        <v>14</v>
      </c>
      <c r="B34" s="81">
        <f t="shared" si="2"/>
        <v>1692510</v>
      </c>
      <c r="C34" s="90">
        <f t="shared" si="0"/>
        <v>1253977.1517441662</v>
      </c>
    </row>
    <row r="35" spans="1:3" x14ac:dyDescent="0.4">
      <c r="A35" s="27">
        <v>15</v>
      </c>
      <c r="B35" s="81"/>
      <c r="C35" s="110"/>
    </row>
    <row r="36" spans="1:3" x14ac:dyDescent="0.4">
      <c r="A36" s="27">
        <v>16</v>
      </c>
      <c r="B36" s="81"/>
      <c r="C36" s="110"/>
    </row>
    <row r="37" spans="1:3" x14ac:dyDescent="0.4">
      <c r="A37" s="27">
        <v>17</v>
      </c>
      <c r="B37" s="81"/>
      <c r="C37" s="110"/>
    </row>
    <row r="38" spans="1:3" x14ac:dyDescent="0.4">
      <c r="A38" s="27">
        <v>18</v>
      </c>
      <c r="B38" s="81"/>
      <c r="C38" s="110"/>
    </row>
    <row r="39" spans="1:3" x14ac:dyDescent="0.4">
      <c r="A39" s="27">
        <v>19</v>
      </c>
      <c r="B39" s="81"/>
      <c r="C39" s="110"/>
    </row>
    <row r="40" spans="1:3" x14ac:dyDescent="0.4">
      <c r="A40" s="27">
        <v>20</v>
      </c>
      <c r="B40" s="81"/>
      <c r="C40" s="110"/>
    </row>
    <row r="41" spans="1:3" x14ac:dyDescent="0.4">
      <c r="A41" s="27">
        <v>21</v>
      </c>
      <c r="B41" s="81"/>
      <c r="C41" s="110"/>
    </row>
    <row r="42" spans="1:3" x14ac:dyDescent="0.4">
      <c r="A42" s="27">
        <v>22</v>
      </c>
      <c r="B42" s="81"/>
      <c r="C42" s="110"/>
    </row>
    <row r="43" spans="1:3" x14ac:dyDescent="0.4">
      <c r="B43" s="81"/>
      <c r="C43" s="110"/>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CE98-91D7-4CAD-9FFE-EE864F0D18D0}">
  <dimension ref="A1:M43"/>
  <sheetViews>
    <sheetView workbookViewId="0">
      <selection activeCell="E39" sqref="E39"/>
    </sheetView>
  </sheetViews>
  <sheetFormatPr defaultColWidth="9.05859375" defaultRowHeight="11.4" x14ac:dyDescent="0.4"/>
  <cols>
    <col min="1" max="1" width="17.41015625" style="27" customWidth="1"/>
    <col min="2" max="2" width="16.41015625" style="27" bestFit="1" customWidth="1"/>
    <col min="3" max="3" width="14" style="27" bestFit="1" customWidth="1"/>
    <col min="4" max="7" width="9.05859375" style="27"/>
    <col min="8" max="8" width="15.41015625" style="27" customWidth="1"/>
    <col min="9" max="9" width="18.52734375" style="27" customWidth="1"/>
    <col min="10" max="12" width="9.05859375" style="27"/>
    <col min="13" max="13" width="17.05859375" style="27" customWidth="1"/>
    <col min="14" max="16384" width="9.05859375" style="27"/>
  </cols>
  <sheetData>
    <row r="1" spans="1:9" ht="22.5" x14ac:dyDescent="0.4">
      <c r="A1" s="99" t="s">
        <v>309</v>
      </c>
    </row>
    <row r="2" spans="1:9" x14ac:dyDescent="0.4">
      <c r="A2" s="27" t="s">
        <v>234</v>
      </c>
      <c r="B2" s="27" t="s">
        <v>143</v>
      </c>
    </row>
    <row r="3" spans="1:9" x14ac:dyDescent="0.4">
      <c r="A3" s="27" t="s">
        <v>147</v>
      </c>
      <c r="B3" s="94">
        <f>'Danish auction data'!F24</f>
        <v>5547683</v>
      </c>
    </row>
    <row r="4" spans="1:9" x14ac:dyDescent="0.4">
      <c r="A4" s="27" t="s">
        <v>232</v>
      </c>
      <c r="B4" s="122">
        <f>Cost_of_debt</f>
        <v>2.1651960784313529E-2</v>
      </c>
    </row>
    <row r="5" spans="1:9" x14ac:dyDescent="0.4">
      <c r="A5" s="27" t="s">
        <v>231</v>
      </c>
      <c r="B5" s="94">
        <f>UK_population</f>
        <v>63182000</v>
      </c>
    </row>
    <row r="8" spans="1:9" ht="17.7" x14ac:dyDescent="0.4">
      <c r="A8" s="100" t="s">
        <v>34</v>
      </c>
      <c r="H8" s="100" t="s">
        <v>305</v>
      </c>
    </row>
    <row r="9" spans="1:9" x14ac:dyDescent="0.4">
      <c r="A9" s="27" t="s">
        <v>246</v>
      </c>
    </row>
    <row r="10" spans="1:9" x14ac:dyDescent="0.4">
      <c r="A10" s="27" t="s">
        <v>14</v>
      </c>
      <c r="B10" s="123">
        <v>2010</v>
      </c>
      <c r="C10" s="94" t="s">
        <v>227</v>
      </c>
      <c r="D10" s="27" t="str">
        <f>B10&amp;" "&amp;LEFT(C10,3)</f>
        <v>2010 May</v>
      </c>
    </row>
    <row r="11" spans="1:9" x14ac:dyDescent="0.4">
      <c r="A11" s="27" t="s">
        <v>151</v>
      </c>
      <c r="B11" s="94">
        <f>'Danish auction data'!B24</f>
        <v>40</v>
      </c>
      <c r="H11" s="26" t="s">
        <v>229</v>
      </c>
    </row>
    <row r="12" spans="1:9" x14ac:dyDescent="0.4">
      <c r="A12" s="27" t="s">
        <v>148</v>
      </c>
      <c r="B12" s="94">
        <f>'Danish auction data'!E24</f>
        <v>20</v>
      </c>
      <c r="C12" s="94">
        <f>B12*12</f>
        <v>240</v>
      </c>
    </row>
    <row r="13" spans="1:9" x14ac:dyDescent="0.4">
      <c r="H13" s="27" t="s">
        <v>226</v>
      </c>
      <c r="I13" s="90">
        <f>SUM(C20:C45)</f>
        <v>370434803.56978726</v>
      </c>
    </row>
    <row r="14" spans="1:9" x14ac:dyDescent="0.4">
      <c r="A14" s="27" t="s">
        <v>224</v>
      </c>
      <c r="B14" s="94">
        <f>'Danish auction data'!C24</f>
        <v>333333000</v>
      </c>
    </row>
    <row r="15" spans="1:9" x14ac:dyDescent="0.4">
      <c r="H15" s="26" t="s">
        <v>225</v>
      </c>
    </row>
    <row r="16" spans="1:9" x14ac:dyDescent="0.4">
      <c r="A16" s="27" t="s">
        <v>222</v>
      </c>
      <c r="B16" s="87" t="s">
        <v>245</v>
      </c>
    </row>
    <row r="17" spans="1:13" x14ac:dyDescent="0.4">
      <c r="A17" s="27" t="s">
        <v>219</v>
      </c>
      <c r="B17" s="94">
        <f>'Danish auction data'!G24</f>
        <v>2256500</v>
      </c>
      <c r="C17" s="124"/>
      <c r="H17" s="27" t="s">
        <v>223</v>
      </c>
      <c r="I17" s="90">
        <f>I13*SUMIFS('Other inputs'!$B$4:$B$603,'Other inputs'!$A$4:$A$603,"&lt;240")/SUMIFS('Other inputs'!$B$4:$B$603,'Other inputs'!$A$4:$A$603,"&lt;"&amp;C12)</f>
        <v>370434803.56978726</v>
      </c>
    </row>
    <row r="19" spans="1:13" x14ac:dyDescent="0.4">
      <c r="A19" s="26" t="s">
        <v>217</v>
      </c>
      <c r="B19" s="26" t="s">
        <v>216</v>
      </c>
      <c r="C19" s="26" t="s">
        <v>215</v>
      </c>
      <c r="H19" s="26" t="s">
        <v>220</v>
      </c>
    </row>
    <row r="20" spans="1:13" x14ac:dyDescent="0.4">
      <c r="A20" s="27">
        <v>0</v>
      </c>
      <c r="B20" s="104">
        <f>B14+B17</f>
        <v>335589500</v>
      </c>
      <c r="C20" s="90">
        <f t="shared" ref="C20:C39" si="0">B20/(1+$B$4)^A20</f>
        <v>335589500</v>
      </c>
    </row>
    <row r="21" spans="1:13" x14ac:dyDescent="0.4">
      <c r="A21" s="27">
        <v>1</v>
      </c>
      <c r="B21" s="81">
        <f t="shared" ref="B21:B39" si="1">$B$17</f>
        <v>2256500</v>
      </c>
      <c r="C21" s="90">
        <f t="shared" si="0"/>
        <v>2208677.7949975296</v>
      </c>
      <c r="H21" s="27" t="s">
        <v>218</v>
      </c>
      <c r="I21" s="105">
        <f>I17*INDEX(PPPdata!$C$7:$J$9,MATCH("UK",PPPdata!$A$7:$A$9,0),MATCH('Denmark 900 MHz'!$B$10,PPPdata!$C$6:$J$6,0))/INDEX(PPPdata!$C$7:$J$9,MATCH('Denmark 900 MHz'!$B$2,PPPdata!$A$7:$A$9,0),MATCH('Denmark 900 MHz'!$B$10,PPPdata!$C$6:$J$6,0))</f>
        <v>34269629.081689492</v>
      </c>
    </row>
    <row r="22" spans="1:13" x14ac:dyDescent="0.4">
      <c r="A22" s="27">
        <v>2</v>
      </c>
      <c r="B22" s="81">
        <f t="shared" si="1"/>
        <v>2256500</v>
      </c>
      <c r="C22" s="90">
        <f t="shared" si="0"/>
        <v>2161869.0902349427</v>
      </c>
    </row>
    <row r="23" spans="1:13" x14ac:dyDescent="0.4">
      <c r="A23" s="27">
        <v>3</v>
      </c>
      <c r="B23" s="81">
        <f t="shared" si="1"/>
        <v>2256500</v>
      </c>
      <c r="C23" s="90">
        <f t="shared" si="0"/>
        <v>2116052.4065116015</v>
      </c>
      <c r="H23" s="26" t="s">
        <v>214</v>
      </c>
      <c r="I23" s="76"/>
    </row>
    <row r="24" spans="1:13" x14ac:dyDescent="0.4">
      <c r="A24" s="27">
        <v>4</v>
      </c>
      <c r="B24" s="81">
        <f t="shared" si="1"/>
        <v>2256500</v>
      </c>
      <c r="C24" s="90">
        <f t="shared" si="0"/>
        <v>2071206.7198374739</v>
      </c>
    </row>
    <row r="25" spans="1:13" x14ac:dyDescent="0.4">
      <c r="A25" s="27">
        <v>5</v>
      </c>
      <c r="B25" s="81">
        <f t="shared" si="1"/>
        <v>2256500</v>
      </c>
      <c r="C25" s="90">
        <f t="shared" si="0"/>
        <v>2027311.4517858175</v>
      </c>
      <c r="H25" s="27" t="s">
        <v>213</v>
      </c>
      <c r="I25" s="105">
        <f>I21*VLOOKUP("2018 apr",CPI!$A$10:$B$109,2,FALSE)/VLOOKUP(D10,CPI!$A$10:$B$109,2,FALSE)</f>
        <v>40402896.031432576</v>
      </c>
    </row>
    <row r="26" spans="1:13" x14ac:dyDescent="0.4">
      <c r="A26" s="27">
        <v>6</v>
      </c>
      <c r="B26" s="81">
        <f t="shared" si="1"/>
        <v>2256500</v>
      </c>
      <c r="C26" s="90">
        <f t="shared" si="0"/>
        <v>1984346.4600503168</v>
      </c>
    </row>
    <row r="27" spans="1:13" x14ac:dyDescent="0.4">
      <c r="A27" s="27">
        <v>7</v>
      </c>
      <c r="B27" s="81">
        <f t="shared" si="1"/>
        <v>2256500</v>
      </c>
      <c r="C27" s="90">
        <f t="shared" si="0"/>
        <v>1942292.0292023432</v>
      </c>
      <c r="H27" s="26" t="s">
        <v>212</v>
      </c>
      <c r="M27" s="75"/>
    </row>
    <row r="28" spans="1:13" x14ac:dyDescent="0.4">
      <c r="A28" s="27">
        <v>8</v>
      </c>
      <c r="B28" s="81">
        <f t="shared" si="1"/>
        <v>2256500</v>
      </c>
      <c r="C28" s="90">
        <f t="shared" si="0"/>
        <v>1901128.8616440985</v>
      </c>
    </row>
    <row r="29" spans="1:13" x14ac:dyDescent="0.4">
      <c r="A29" s="27">
        <v>9</v>
      </c>
      <c r="B29" s="81">
        <f t="shared" si="1"/>
        <v>2256500</v>
      </c>
      <c r="C29" s="90">
        <f t="shared" si="0"/>
        <v>1860838.06875349</v>
      </c>
      <c r="H29" s="27" t="s">
        <v>211</v>
      </c>
      <c r="I29" s="105">
        <f>I25/($B$11*$B$3)*$B$5</f>
        <v>11503612.305614673</v>
      </c>
    </row>
    <row r="30" spans="1:13" x14ac:dyDescent="0.4">
      <c r="A30" s="27">
        <v>10</v>
      </c>
      <c r="B30" s="81">
        <f t="shared" si="1"/>
        <v>2256500</v>
      </c>
      <c r="C30" s="90">
        <f t="shared" si="0"/>
        <v>1821401.1622166717</v>
      </c>
    </row>
    <row r="31" spans="1:13" x14ac:dyDescent="0.4">
      <c r="A31" s="27">
        <v>11</v>
      </c>
      <c r="B31" s="81">
        <f t="shared" si="1"/>
        <v>2256500</v>
      </c>
      <c r="C31" s="90">
        <f t="shared" si="0"/>
        <v>1782800.0455442746</v>
      </c>
      <c r="M31" s="74"/>
    </row>
    <row r="32" spans="1:13" x14ac:dyDescent="0.4">
      <c r="A32" s="27">
        <v>12</v>
      </c>
      <c r="B32" s="81">
        <f t="shared" si="1"/>
        <v>2256500</v>
      </c>
      <c r="C32" s="90">
        <f t="shared" si="0"/>
        <v>1745017.0057674379</v>
      </c>
    </row>
    <row r="33" spans="1:3" x14ac:dyDescent="0.4">
      <c r="A33" s="27">
        <v>13</v>
      </c>
      <c r="B33" s="81">
        <f t="shared" si="1"/>
        <v>2256500</v>
      </c>
      <c r="C33" s="90">
        <f t="shared" si="0"/>
        <v>1708034.7053098232</v>
      </c>
    </row>
    <row r="34" spans="1:3" x14ac:dyDescent="0.4">
      <c r="A34" s="27">
        <v>14</v>
      </c>
      <c r="B34" s="81">
        <f t="shared" si="1"/>
        <v>2256500</v>
      </c>
      <c r="C34" s="90">
        <f t="shared" si="0"/>
        <v>1671836.1740318881</v>
      </c>
    </row>
    <row r="35" spans="1:3" x14ac:dyDescent="0.4">
      <c r="A35" s="27">
        <v>15</v>
      </c>
      <c r="B35" s="81">
        <f t="shared" si="1"/>
        <v>2256500</v>
      </c>
      <c r="C35" s="90">
        <f t="shared" si="0"/>
        <v>1636404.8014437654</v>
      </c>
    </row>
    <row r="36" spans="1:3" x14ac:dyDescent="0.4">
      <c r="A36" s="27">
        <v>16</v>
      </c>
      <c r="B36" s="81">
        <f t="shared" si="1"/>
        <v>2256500</v>
      </c>
      <c r="C36" s="90">
        <f t="shared" si="0"/>
        <v>1601724.3290831756</v>
      </c>
    </row>
    <row r="37" spans="1:3" x14ac:dyDescent="0.4">
      <c r="A37" s="27">
        <v>17</v>
      </c>
      <c r="B37" s="81">
        <f t="shared" si="1"/>
        <v>2256500</v>
      </c>
      <c r="C37" s="90">
        <f t="shared" si="0"/>
        <v>1567778.843054875</v>
      </c>
    </row>
    <row r="38" spans="1:3" x14ac:dyDescent="0.4">
      <c r="A38" s="27">
        <v>18</v>
      </c>
      <c r="B38" s="81">
        <f t="shared" si="1"/>
        <v>2256500</v>
      </c>
      <c r="C38" s="90">
        <f t="shared" si="0"/>
        <v>1534552.7667282161</v>
      </c>
    </row>
    <row r="39" spans="1:3" x14ac:dyDescent="0.4">
      <c r="A39" s="27">
        <v>19</v>
      </c>
      <c r="B39" s="81">
        <f t="shared" si="1"/>
        <v>2256500</v>
      </c>
      <c r="C39" s="90">
        <f t="shared" si="0"/>
        <v>1502030.8535894679</v>
      </c>
    </row>
    <row r="40" spans="1:3" x14ac:dyDescent="0.4">
      <c r="A40" s="27">
        <v>20</v>
      </c>
      <c r="B40" s="81"/>
      <c r="C40" s="110"/>
    </row>
    <row r="41" spans="1:3" x14ac:dyDescent="0.4">
      <c r="B41" s="81"/>
      <c r="C41" s="110"/>
    </row>
    <row r="42" spans="1:3" x14ac:dyDescent="0.4">
      <c r="B42" s="81"/>
      <c r="C42" s="110"/>
    </row>
    <row r="43" spans="1:3" x14ac:dyDescent="0.4">
      <c r="B43" s="81"/>
      <c r="C43" s="110"/>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1A53-60DF-406C-BDD1-A2D14DDAF671}">
  <dimension ref="A1:I43"/>
  <sheetViews>
    <sheetView workbookViewId="0">
      <selection activeCell="C37" sqref="C37:C43"/>
    </sheetView>
  </sheetViews>
  <sheetFormatPr defaultColWidth="9.05859375" defaultRowHeight="11.4" x14ac:dyDescent="0.4"/>
  <cols>
    <col min="1" max="1" width="17.41015625" style="27" customWidth="1"/>
    <col min="2" max="2" width="16.41015625" style="27" bestFit="1" customWidth="1"/>
    <col min="3" max="3" width="14" style="27" bestFit="1" customWidth="1"/>
    <col min="4" max="6" width="9.05859375" style="27"/>
    <col min="7" max="7" width="13" style="27" customWidth="1"/>
    <col min="8" max="8" width="15.703125" style="27" customWidth="1"/>
    <col min="9" max="9" width="16.41015625" style="27" customWidth="1"/>
    <col min="10" max="16384" width="9.05859375" style="27"/>
  </cols>
  <sheetData>
    <row r="1" spans="1:9" ht="22.5" x14ac:dyDescent="0.4">
      <c r="A1" s="99" t="s">
        <v>310</v>
      </c>
    </row>
    <row r="2" spans="1:9" x14ac:dyDescent="0.4">
      <c r="A2" s="27" t="s">
        <v>234</v>
      </c>
      <c r="B2" s="27" t="s">
        <v>142</v>
      </c>
    </row>
    <row r="3" spans="1:9" x14ac:dyDescent="0.4">
      <c r="A3" s="27" t="s">
        <v>147</v>
      </c>
      <c r="B3" s="94">
        <f>'Norwegian auction data'!F18</f>
        <v>5295619</v>
      </c>
    </row>
    <row r="4" spans="1:9" x14ac:dyDescent="0.4">
      <c r="A4" s="27" t="s">
        <v>232</v>
      </c>
      <c r="B4" s="122">
        <f>Cost_of_debt</f>
        <v>2.1651960784313529E-2</v>
      </c>
    </row>
    <row r="5" spans="1:9" x14ac:dyDescent="0.4">
      <c r="A5" s="27" t="s">
        <v>231</v>
      </c>
      <c r="B5" s="94">
        <f>UK_population</f>
        <v>63182000</v>
      </c>
    </row>
    <row r="8" spans="1:9" ht="17.7" x14ac:dyDescent="0.4">
      <c r="A8" s="100" t="s">
        <v>35</v>
      </c>
      <c r="H8" s="100" t="s">
        <v>305</v>
      </c>
    </row>
    <row r="9" spans="1:9" x14ac:dyDescent="0.4">
      <c r="A9" s="27" t="s">
        <v>228</v>
      </c>
    </row>
    <row r="10" spans="1:9" x14ac:dyDescent="0.4">
      <c r="A10" s="27" t="s">
        <v>14</v>
      </c>
      <c r="B10" s="123">
        <v>2017</v>
      </c>
      <c r="C10" s="94" t="s">
        <v>227</v>
      </c>
      <c r="D10" s="27" t="str">
        <f>B10&amp;" "&amp;LEFT(C10,3)</f>
        <v>2017 May</v>
      </c>
    </row>
    <row r="11" spans="1:9" x14ac:dyDescent="0.4">
      <c r="A11" s="27" t="s">
        <v>151</v>
      </c>
      <c r="B11" s="94">
        <f>'Norwegian auction data'!B18</f>
        <v>40</v>
      </c>
      <c r="H11" s="26" t="s">
        <v>229</v>
      </c>
    </row>
    <row r="12" spans="1:9" x14ac:dyDescent="0.4">
      <c r="A12" s="27" t="s">
        <v>148</v>
      </c>
      <c r="B12" s="94">
        <f>'Norwegian auction data'!E18</f>
        <v>16</v>
      </c>
      <c r="C12" s="94">
        <f>B12*12</f>
        <v>192</v>
      </c>
    </row>
    <row r="13" spans="1:9" x14ac:dyDescent="0.4">
      <c r="H13" s="27" t="s">
        <v>226</v>
      </c>
      <c r="I13" s="90">
        <f>SUM(C20:C45)</f>
        <v>1198988158.3450685</v>
      </c>
    </row>
    <row r="14" spans="1:9" x14ac:dyDescent="0.4">
      <c r="A14" s="27" t="s">
        <v>224</v>
      </c>
      <c r="B14" s="94">
        <f>'Norwegian auction data'!C18</f>
        <v>790236240</v>
      </c>
    </row>
    <row r="15" spans="1:9" x14ac:dyDescent="0.4">
      <c r="H15" s="26" t="s">
        <v>225</v>
      </c>
    </row>
    <row r="16" spans="1:9" x14ac:dyDescent="0.4">
      <c r="A16" s="27" t="s">
        <v>222</v>
      </c>
      <c r="B16" s="87" t="s">
        <v>221</v>
      </c>
    </row>
    <row r="17" spans="1:9" x14ac:dyDescent="0.4">
      <c r="A17" s="27" t="s">
        <v>219</v>
      </c>
      <c r="B17" s="94">
        <f>'Norwegian auction data'!G18</f>
        <v>30500000</v>
      </c>
      <c r="C17" s="124"/>
      <c r="H17" s="27" t="s">
        <v>223</v>
      </c>
      <c r="I17" s="90">
        <f>I13*SUMIFS('Other inputs'!$B$4:$B$603,'Other inputs'!$A$4:$A$603,"&lt;240")/SUMIFS('Other inputs'!$B$4:$B$603,'Other inputs'!$A$4:$A$603,"&lt;"&amp;C12)</f>
        <v>1385462367.188174</v>
      </c>
    </row>
    <row r="19" spans="1:9" x14ac:dyDescent="0.4">
      <c r="A19" s="26" t="s">
        <v>217</v>
      </c>
      <c r="B19" s="26" t="s">
        <v>216</v>
      </c>
      <c r="C19" s="26" t="s">
        <v>215</v>
      </c>
      <c r="H19" s="26" t="s">
        <v>220</v>
      </c>
    </row>
    <row r="20" spans="1:9" x14ac:dyDescent="0.4">
      <c r="A20" s="27">
        <v>0</v>
      </c>
      <c r="B20" s="104">
        <f>B14</f>
        <v>790236240</v>
      </c>
      <c r="C20" s="90">
        <f t="shared" ref="C20:C36" si="0">B20/(1+$B$4)^A20</f>
        <v>790236240</v>
      </c>
    </row>
    <row r="21" spans="1:9" x14ac:dyDescent="0.4">
      <c r="A21" s="27">
        <v>1</v>
      </c>
      <c r="B21" s="81">
        <f t="shared" ref="B21:B36" si="1">$B$17</f>
        <v>30500000</v>
      </c>
      <c r="C21" s="90">
        <f t="shared" si="0"/>
        <v>29853610.789906777</v>
      </c>
      <c r="H21" s="27" t="s">
        <v>218</v>
      </c>
      <c r="I21" s="105">
        <f>I17*INDEX(PPPdata!$C$7:$J$9,MATCH("UK",PPPdata!$A$7:$A$9,0),MATCH($B$10,PPPdata!$C$6:$J$6,0))/INDEX(PPPdata!$C$7:$J$9,MATCH($B$2,PPPdata!$A$7:$A$9,0),MATCH($B$10,PPPdata!$C$6:$J$6,0))</f>
        <v>92980961.755847231</v>
      </c>
    </row>
    <row r="22" spans="1:9" x14ac:dyDescent="0.4">
      <c r="A22" s="27">
        <v>2</v>
      </c>
      <c r="B22" s="81">
        <f t="shared" si="1"/>
        <v>30500000</v>
      </c>
      <c r="C22" s="90">
        <f t="shared" si="0"/>
        <v>29220920.563778311</v>
      </c>
    </row>
    <row r="23" spans="1:9" x14ac:dyDescent="0.4">
      <c r="A23" s="27">
        <v>3</v>
      </c>
      <c r="B23" s="81">
        <f t="shared" si="1"/>
        <v>30500000</v>
      </c>
      <c r="C23" s="90">
        <f t="shared" si="0"/>
        <v>28601638.997830201</v>
      </c>
      <c r="H23" s="26" t="s">
        <v>214</v>
      </c>
      <c r="I23" s="76"/>
    </row>
    <row r="24" spans="1:9" x14ac:dyDescent="0.4">
      <c r="A24" s="27">
        <v>4</v>
      </c>
      <c r="B24" s="81">
        <f t="shared" si="1"/>
        <v>30500000</v>
      </c>
      <c r="C24" s="90">
        <f t="shared" si="0"/>
        <v>27995481.921135809</v>
      </c>
    </row>
    <row r="25" spans="1:9" x14ac:dyDescent="0.4">
      <c r="A25" s="27">
        <v>5</v>
      </c>
      <c r="B25" s="81">
        <f t="shared" si="1"/>
        <v>30500000</v>
      </c>
      <c r="C25" s="90">
        <f t="shared" si="0"/>
        <v>27402171.185228202</v>
      </c>
      <c r="H25" s="27" t="s">
        <v>213</v>
      </c>
      <c r="I25" s="105">
        <f>I21*VLOOKUP("2018 apr",CPI!$A$10:$B$109,2,FALSE)/VLOOKUP(D10,CPI!$A$10:$B$109,2,FALSE)</f>
        <v>94871184.59889932</v>
      </c>
    </row>
    <row r="26" spans="1:9" x14ac:dyDescent="0.4">
      <c r="A26" s="27">
        <v>6</v>
      </c>
      <c r="B26" s="81">
        <f t="shared" si="1"/>
        <v>30500000</v>
      </c>
      <c r="C26" s="90">
        <f t="shared" si="0"/>
        <v>26821434.536465615</v>
      </c>
    </row>
    <row r="27" spans="1:9" x14ac:dyDescent="0.4">
      <c r="A27" s="27">
        <v>7</v>
      </c>
      <c r="B27" s="81">
        <f t="shared" si="1"/>
        <v>30500000</v>
      </c>
      <c r="C27" s="90">
        <f t="shared" si="0"/>
        <v>26253005.491101913</v>
      </c>
      <c r="H27" s="26" t="s">
        <v>212</v>
      </c>
    </row>
    <row r="28" spans="1:9" x14ac:dyDescent="0.4">
      <c r="A28" s="27">
        <v>8</v>
      </c>
      <c r="B28" s="81">
        <f t="shared" si="1"/>
        <v>30500000</v>
      </c>
      <c r="C28" s="90">
        <f t="shared" si="0"/>
        <v>25696623.213004656</v>
      </c>
    </row>
    <row r="29" spans="1:9" x14ac:dyDescent="0.4">
      <c r="A29" s="27">
        <v>9</v>
      </c>
      <c r="B29" s="81">
        <f t="shared" si="1"/>
        <v>30500000</v>
      </c>
      <c r="C29" s="90">
        <f t="shared" si="0"/>
        <v>25152032.393964745</v>
      </c>
      <c r="H29" s="27" t="s">
        <v>211</v>
      </c>
      <c r="I29" s="105">
        <f>I25/($B$11*$B$3)*$B$5</f>
        <v>28297689.02052648</v>
      </c>
    </row>
    <row r="30" spans="1:9" x14ac:dyDescent="0.4">
      <c r="A30" s="27">
        <v>10</v>
      </c>
      <c r="B30" s="81">
        <f t="shared" si="1"/>
        <v>30500000</v>
      </c>
      <c r="C30" s="90">
        <f t="shared" si="0"/>
        <v>24618983.136542648</v>
      </c>
    </row>
    <row r="31" spans="1:9" x14ac:dyDescent="0.4">
      <c r="A31" s="27">
        <v>11</v>
      </c>
      <c r="B31" s="81">
        <f t="shared" si="1"/>
        <v>30500000</v>
      </c>
      <c r="C31" s="90">
        <f t="shared" si="0"/>
        <v>24097230.839397464</v>
      </c>
    </row>
    <row r="32" spans="1:9" x14ac:dyDescent="0.4">
      <c r="A32" s="27">
        <v>12</v>
      </c>
      <c r="B32" s="81">
        <f t="shared" si="1"/>
        <v>30500000</v>
      </c>
      <c r="C32" s="90">
        <f t="shared" si="0"/>
        <v>23586536.085046247</v>
      </c>
    </row>
    <row r="33" spans="1:3" x14ac:dyDescent="0.4">
      <c r="A33" s="27">
        <v>13</v>
      </c>
      <c r="B33" s="81">
        <f t="shared" si="1"/>
        <v>30500000</v>
      </c>
      <c r="C33" s="90">
        <f t="shared" si="0"/>
        <v>23086664.530002043</v>
      </c>
    </row>
    <row r="34" spans="1:3" x14ac:dyDescent="0.4">
      <c r="A34" s="27">
        <v>14</v>
      </c>
      <c r="B34" s="81">
        <f t="shared" si="1"/>
        <v>30500000</v>
      </c>
      <c r="C34" s="90">
        <f t="shared" si="0"/>
        <v>22597386.797240231</v>
      </c>
    </row>
    <row r="35" spans="1:3" x14ac:dyDescent="0.4">
      <c r="A35" s="27">
        <v>15</v>
      </c>
      <c r="B35" s="81">
        <f t="shared" si="1"/>
        <v>30500000</v>
      </c>
      <c r="C35" s="90">
        <f t="shared" si="0"/>
        <v>22118478.37094387</v>
      </c>
    </row>
    <row r="36" spans="1:3" x14ac:dyDescent="0.4">
      <c r="A36" s="27">
        <v>16</v>
      </c>
      <c r="B36" s="81">
        <f t="shared" si="1"/>
        <v>30500000</v>
      </c>
      <c r="C36" s="90">
        <f t="shared" si="0"/>
        <v>21649719.493479662</v>
      </c>
    </row>
    <row r="37" spans="1:3" x14ac:dyDescent="0.4">
      <c r="A37" s="27">
        <v>17</v>
      </c>
      <c r="B37" s="81"/>
      <c r="C37" s="110"/>
    </row>
    <row r="38" spans="1:3" x14ac:dyDescent="0.4">
      <c r="A38" s="27">
        <v>18</v>
      </c>
      <c r="B38" s="81"/>
      <c r="C38" s="110"/>
    </row>
    <row r="39" spans="1:3" x14ac:dyDescent="0.4">
      <c r="A39" s="27">
        <v>19</v>
      </c>
      <c r="B39" s="81"/>
      <c r="C39" s="110"/>
    </row>
    <row r="40" spans="1:3" x14ac:dyDescent="0.4">
      <c r="A40" s="27">
        <v>20</v>
      </c>
      <c r="B40" s="81"/>
      <c r="C40" s="110"/>
    </row>
    <row r="41" spans="1:3" x14ac:dyDescent="0.4">
      <c r="A41" s="27">
        <v>21</v>
      </c>
      <c r="B41" s="81"/>
      <c r="C41" s="110"/>
    </row>
    <row r="42" spans="1:3" x14ac:dyDescent="0.4">
      <c r="A42" s="27">
        <v>22</v>
      </c>
      <c r="B42" s="81"/>
      <c r="C42" s="110"/>
    </row>
    <row r="43" spans="1:3" x14ac:dyDescent="0.4">
      <c r="B43" s="81"/>
      <c r="C43" s="11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04A1-823C-4D49-835C-03045CC531E5}">
  <dimension ref="A1:I43"/>
  <sheetViews>
    <sheetView workbookViewId="0">
      <selection activeCell="C38" sqref="C38:C43"/>
    </sheetView>
  </sheetViews>
  <sheetFormatPr defaultColWidth="9.05859375" defaultRowHeight="11.4" x14ac:dyDescent="0.4"/>
  <cols>
    <col min="1" max="1" width="17.41015625" style="27" customWidth="1"/>
    <col min="2" max="2" width="16.41015625" style="27" bestFit="1" customWidth="1"/>
    <col min="3" max="3" width="14" style="27" bestFit="1" customWidth="1"/>
    <col min="4" max="7" width="9.05859375" style="27"/>
    <col min="8" max="8" width="15.703125" style="27" customWidth="1"/>
    <col min="9" max="9" width="16.41015625" style="27" customWidth="1"/>
    <col min="10" max="16384" width="9.05859375" style="27"/>
  </cols>
  <sheetData>
    <row r="1" spans="1:9" ht="22.5" x14ac:dyDescent="0.4">
      <c r="A1" s="99" t="s">
        <v>311</v>
      </c>
    </row>
    <row r="2" spans="1:9" x14ac:dyDescent="0.4">
      <c r="A2" s="27" t="s">
        <v>234</v>
      </c>
      <c r="B2" s="27" t="s">
        <v>142</v>
      </c>
    </row>
    <row r="3" spans="1:9" x14ac:dyDescent="0.4">
      <c r="A3" s="27" t="s">
        <v>147</v>
      </c>
      <c r="B3" s="94">
        <f>'Norwegian auction data'!F44</f>
        <v>5295619</v>
      </c>
    </row>
    <row r="4" spans="1:9" x14ac:dyDescent="0.4">
      <c r="A4" s="27" t="s">
        <v>232</v>
      </c>
      <c r="B4" s="122">
        <f>Cost_of_debt</f>
        <v>2.1651960784313529E-2</v>
      </c>
    </row>
    <row r="5" spans="1:9" x14ac:dyDescent="0.4">
      <c r="A5" s="27" t="s">
        <v>231</v>
      </c>
      <c r="B5" s="94">
        <f>UK_population</f>
        <v>63182000</v>
      </c>
    </row>
    <row r="8" spans="1:9" ht="17.7" x14ac:dyDescent="0.4">
      <c r="A8" s="100" t="s">
        <v>237</v>
      </c>
      <c r="H8" s="100" t="s">
        <v>305</v>
      </c>
    </row>
    <row r="10" spans="1:9" x14ac:dyDescent="0.4">
      <c r="A10" s="27" t="s">
        <v>14</v>
      </c>
      <c r="B10" s="123">
        <v>2016</v>
      </c>
      <c r="C10" s="94" t="s">
        <v>235</v>
      </c>
      <c r="D10" s="27" t="str">
        <f>B10&amp;" "&amp;LEFT(C10,3)</f>
        <v>2016 Jan</v>
      </c>
    </row>
    <row r="11" spans="1:9" x14ac:dyDescent="0.4">
      <c r="A11" s="27" t="s">
        <v>151</v>
      </c>
      <c r="B11" s="94">
        <f>'Norwegian auction data'!B44</f>
        <v>30</v>
      </c>
      <c r="H11" s="26" t="s">
        <v>229</v>
      </c>
    </row>
    <row r="12" spans="1:9" x14ac:dyDescent="0.4">
      <c r="A12" s="27" t="s">
        <v>148</v>
      </c>
      <c r="B12" s="94">
        <f>'Norwegian auction data'!E44</f>
        <v>17</v>
      </c>
      <c r="C12" s="94">
        <f>B12*12</f>
        <v>204</v>
      </c>
    </row>
    <row r="13" spans="1:9" x14ac:dyDescent="0.4">
      <c r="H13" s="27" t="s">
        <v>226</v>
      </c>
      <c r="I13" s="90">
        <f>SUM(C20:C45)</f>
        <v>1181071814.7252576</v>
      </c>
    </row>
    <row r="14" spans="1:9" x14ac:dyDescent="0.4">
      <c r="A14" s="27" t="s">
        <v>224</v>
      </c>
      <c r="B14" s="94">
        <f>'Norwegian auction data'!C44</f>
        <v>877983276</v>
      </c>
    </row>
    <row r="15" spans="1:9" x14ac:dyDescent="0.4">
      <c r="H15" s="26" t="s">
        <v>225</v>
      </c>
    </row>
    <row r="16" spans="1:9" x14ac:dyDescent="0.4">
      <c r="A16" s="27" t="s">
        <v>222</v>
      </c>
      <c r="B16" s="87" t="s">
        <v>221</v>
      </c>
    </row>
    <row r="17" spans="1:9" x14ac:dyDescent="0.4">
      <c r="A17" s="27" t="s">
        <v>219</v>
      </c>
      <c r="B17" s="94">
        <f>'Norwegian auction data'!G44</f>
        <v>21501000</v>
      </c>
      <c r="C17" s="124"/>
      <c r="H17" s="27" t="s">
        <v>223</v>
      </c>
      <c r="I17" s="90">
        <f>I13*SUMIFS('Other inputs'!$B$4:$B$603,'Other inputs'!$A$4:$A$603,"&lt;240")/SUMIFS('Other inputs'!$B$4:$B$603,'Other inputs'!$A$4:$A$603,"&lt;"&amp;C12)</f>
        <v>1310292280.7234027</v>
      </c>
    </row>
    <row r="19" spans="1:9" x14ac:dyDescent="0.4">
      <c r="A19" s="26" t="s">
        <v>217</v>
      </c>
      <c r="B19" s="26" t="s">
        <v>216</v>
      </c>
      <c r="C19" s="26" t="s">
        <v>215</v>
      </c>
      <c r="H19" s="26" t="s">
        <v>220</v>
      </c>
    </row>
    <row r="20" spans="1:9" x14ac:dyDescent="0.4">
      <c r="A20" s="27">
        <v>0</v>
      </c>
      <c r="B20" s="104">
        <f>B14</f>
        <v>877983276</v>
      </c>
      <c r="C20" s="90">
        <f t="shared" ref="C20:C37" si="0">B20/(1+$B$4)^A20</f>
        <v>877983276</v>
      </c>
    </row>
    <row r="21" spans="1:9" x14ac:dyDescent="0.4">
      <c r="A21" s="27">
        <v>1</v>
      </c>
      <c r="B21" s="81">
        <f t="shared" ref="B21:B37" si="1">$B$17</f>
        <v>21501000</v>
      </c>
      <c r="C21" s="90">
        <f t="shared" si="0"/>
        <v>21045327.396517564</v>
      </c>
      <c r="H21" s="27" t="s">
        <v>218</v>
      </c>
      <c r="I21" s="105">
        <f>I17*INDEX(PPPdata!$C$7:$J$9,MATCH("UK",PPPdata!$A$7:$A$9,0),MATCH($B$10,PPPdata!$C$6:$J$6,0))/INDEX(PPPdata!$C$7:$J$9,MATCH($B$2,PPPdata!$A$7:$A$9,0),MATCH($B$10,PPPdata!$C$6:$J$6,0))</f>
        <v>90797791.94816491</v>
      </c>
    </row>
    <row r="22" spans="1:9" x14ac:dyDescent="0.4">
      <c r="A22" s="27">
        <v>2</v>
      </c>
      <c r="B22" s="81">
        <f t="shared" si="1"/>
        <v>21501000</v>
      </c>
      <c r="C22" s="90">
        <f t="shared" si="0"/>
        <v>20599311.903009754</v>
      </c>
    </row>
    <row r="23" spans="1:9" x14ac:dyDescent="0.4">
      <c r="A23" s="27">
        <v>3</v>
      </c>
      <c r="B23" s="81">
        <f t="shared" si="1"/>
        <v>21501000</v>
      </c>
      <c r="C23" s="90">
        <f t="shared" si="0"/>
        <v>20162748.855486792</v>
      </c>
      <c r="H23" s="26" t="s">
        <v>214</v>
      </c>
      <c r="I23" s="76"/>
    </row>
    <row r="24" spans="1:9" x14ac:dyDescent="0.4">
      <c r="A24" s="27">
        <v>4</v>
      </c>
      <c r="B24" s="81">
        <f t="shared" si="1"/>
        <v>21501000</v>
      </c>
      <c r="C24" s="90">
        <f t="shared" si="0"/>
        <v>19735437.927421018</v>
      </c>
    </row>
    <row r="25" spans="1:9" x14ac:dyDescent="0.4">
      <c r="A25" s="27">
        <v>5</v>
      </c>
      <c r="B25" s="81">
        <f t="shared" si="1"/>
        <v>21501000</v>
      </c>
      <c r="C25" s="90">
        <f t="shared" si="0"/>
        <v>19317183.037822675</v>
      </c>
      <c r="H25" s="27" t="s">
        <v>213</v>
      </c>
      <c r="I25" s="105">
        <f>I21*VLOOKUP("2018 apr",CPI!$A$10:$B$109,2,FALSE)/VLOOKUP(D10,CPI!$A$10:$B$109,2,FALSE)</f>
        <v>96181781.621473193</v>
      </c>
    </row>
    <row r="26" spans="1:9" x14ac:dyDescent="0.4">
      <c r="A26" s="27">
        <v>6</v>
      </c>
      <c r="B26" s="81">
        <f t="shared" si="1"/>
        <v>21501000</v>
      </c>
      <c r="C26" s="90">
        <f t="shared" si="0"/>
        <v>18907792.261263844</v>
      </c>
    </row>
    <row r="27" spans="1:9" x14ac:dyDescent="0.4">
      <c r="A27" s="27">
        <v>7</v>
      </c>
      <c r="B27" s="81">
        <f t="shared" si="1"/>
        <v>21501000</v>
      </c>
      <c r="C27" s="90">
        <f t="shared" si="0"/>
        <v>18507077.739809252</v>
      </c>
      <c r="H27" s="26" t="s">
        <v>212</v>
      </c>
    </row>
    <row r="28" spans="1:9" x14ac:dyDescent="0.4">
      <c r="A28" s="27">
        <v>8</v>
      </c>
      <c r="B28" s="81">
        <f t="shared" si="1"/>
        <v>21501000</v>
      </c>
      <c r="C28" s="90">
        <f t="shared" si="0"/>
        <v>18114855.596813545</v>
      </c>
    </row>
    <row r="29" spans="1:9" x14ac:dyDescent="0.4">
      <c r="A29" s="27">
        <v>9</v>
      </c>
      <c r="B29" s="81">
        <f t="shared" si="1"/>
        <v>21501000</v>
      </c>
      <c r="C29" s="90">
        <f t="shared" si="0"/>
        <v>17730945.852545444</v>
      </c>
      <c r="H29" s="27" t="s">
        <v>211</v>
      </c>
      <c r="I29" s="105">
        <f>I25/($B$11*$B$3)*$B$5</f>
        <v>38251476.213375114</v>
      </c>
    </row>
    <row r="30" spans="1:9" x14ac:dyDescent="0.4">
      <c r="A30" s="27">
        <v>10</v>
      </c>
      <c r="B30" s="81">
        <f t="shared" si="1"/>
        <v>21501000</v>
      </c>
      <c r="C30" s="90">
        <f t="shared" si="0"/>
        <v>17355172.341600113</v>
      </c>
    </row>
    <row r="31" spans="1:9" x14ac:dyDescent="0.4">
      <c r="A31" s="27">
        <v>11</v>
      </c>
      <c r="B31" s="81">
        <f t="shared" si="1"/>
        <v>21501000</v>
      </c>
      <c r="C31" s="90">
        <f t="shared" si="0"/>
        <v>16987362.632061798</v>
      </c>
    </row>
    <row r="32" spans="1:9" x14ac:dyDescent="0.4">
      <c r="A32" s="27">
        <v>12</v>
      </c>
      <c r="B32" s="81">
        <f t="shared" si="1"/>
        <v>21501000</v>
      </c>
      <c r="C32" s="90">
        <f t="shared" si="0"/>
        <v>16627347.94637965</v>
      </c>
    </row>
    <row r="33" spans="1:3" x14ac:dyDescent="0.4">
      <c r="A33" s="27">
        <v>13</v>
      </c>
      <c r="B33" s="81">
        <f t="shared" si="1"/>
        <v>21501000</v>
      </c>
      <c r="C33" s="90">
        <f t="shared" si="0"/>
        <v>16274963.083920455</v>
      </c>
    </row>
    <row r="34" spans="1:3" x14ac:dyDescent="0.4">
      <c r="A34" s="27">
        <v>14</v>
      </c>
      <c r="B34" s="81">
        <f t="shared" si="1"/>
        <v>21501000</v>
      </c>
      <c r="C34" s="90">
        <f t="shared" si="0"/>
        <v>15930046.345162697</v>
      </c>
    </row>
    <row r="35" spans="1:3" x14ac:dyDescent="0.4">
      <c r="A35" s="27">
        <v>15</v>
      </c>
      <c r="B35" s="81">
        <f t="shared" si="1"/>
        <v>21501000</v>
      </c>
      <c r="C35" s="90">
        <f t="shared" si="0"/>
        <v>15592439.457497185</v>
      </c>
    </row>
    <row r="36" spans="1:3" x14ac:dyDescent="0.4">
      <c r="A36" s="27">
        <v>16</v>
      </c>
      <c r="B36" s="81">
        <f t="shared" si="1"/>
        <v>21501000</v>
      </c>
      <c r="C36" s="90">
        <f t="shared" si="0"/>
        <v>15261987.502600204</v>
      </c>
    </row>
    <row r="37" spans="1:3" x14ac:dyDescent="0.4">
      <c r="A37" s="27">
        <v>17</v>
      </c>
      <c r="B37" s="81">
        <f t="shared" si="1"/>
        <v>21501000</v>
      </c>
      <c r="C37" s="90">
        <f t="shared" si="0"/>
        <v>14938538.845345832</v>
      </c>
    </row>
    <row r="38" spans="1:3" x14ac:dyDescent="0.4">
      <c r="A38" s="27">
        <v>18</v>
      </c>
      <c r="B38" s="81"/>
      <c r="C38" s="110"/>
    </row>
    <row r="39" spans="1:3" x14ac:dyDescent="0.4">
      <c r="A39" s="27">
        <v>19</v>
      </c>
      <c r="B39" s="81"/>
      <c r="C39" s="110"/>
    </row>
    <row r="40" spans="1:3" x14ac:dyDescent="0.4">
      <c r="A40" s="27">
        <v>20</v>
      </c>
      <c r="B40" s="81"/>
      <c r="C40" s="110"/>
    </row>
    <row r="41" spans="1:3" x14ac:dyDescent="0.4">
      <c r="A41" s="27">
        <v>21</v>
      </c>
      <c r="B41" s="81"/>
      <c r="C41" s="110"/>
    </row>
    <row r="42" spans="1:3" x14ac:dyDescent="0.4">
      <c r="A42" s="27">
        <v>22</v>
      </c>
      <c r="B42" s="81"/>
      <c r="C42" s="110"/>
    </row>
    <row r="43" spans="1:3" x14ac:dyDescent="0.4">
      <c r="B43" s="81"/>
      <c r="C43" s="11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7FA35-0E08-4B06-B183-49602F158CFF}">
  <sheetPr>
    <tabColor rgb="FF0070C0"/>
  </sheetPr>
  <dimension ref="A1"/>
  <sheetViews>
    <sheetView workbookViewId="0">
      <selection activeCell="G36" sqref="G36"/>
    </sheetView>
  </sheetViews>
  <sheetFormatPr defaultRowHeight="11.4" x14ac:dyDescent="0.4"/>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E241C-94D7-407D-8944-DA7812486A6C}">
  <dimension ref="A1:L22"/>
  <sheetViews>
    <sheetView workbookViewId="0">
      <selection activeCell="J23" sqref="J23"/>
    </sheetView>
  </sheetViews>
  <sheetFormatPr defaultColWidth="9.05859375" defaultRowHeight="11.4" x14ac:dyDescent="0.4"/>
  <cols>
    <col min="1" max="1" width="9.05859375" style="27"/>
    <col min="2" max="2" width="32.234375" style="27" customWidth="1"/>
    <col min="3" max="4" width="7.87890625" style="27" bestFit="1" customWidth="1"/>
    <col min="5" max="5" width="8.87890625" style="27" bestFit="1" customWidth="1"/>
    <col min="6" max="6" width="7.234375" style="27" bestFit="1" customWidth="1"/>
    <col min="7" max="7" width="9.8203125" style="27" bestFit="1" customWidth="1"/>
    <col min="8" max="8" width="7.8203125" style="27" bestFit="1" customWidth="1"/>
    <col min="9" max="9" width="8.3515625" style="27" bestFit="1" customWidth="1"/>
    <col min="10" max="10" width="7.87890625" style="27" bestFit="1" customWidth="1"/>
    <col min="11" max="16384" width="9.05859375" style="27"/>
  </cols>
  <sheetData>
    <row r="1" spans="1:12" ht="22.5" x14ac:dyDescent="0.75">
      <c r="A1" s="109" t="s">
        <v>312</v>
      </c>
    </row>
    <row r="2" spans="1:12" ht="11.7" thickBot="1" x14ac:dyDescent="0.45"/>
    <row r="3" spans="1:12" s="26" customFormat="1" ht="28.5" customHeight="1" thickTop="1" thickBot="1" x14ac:dyDescent="0.45">
      <c r="B3" s="115"/>
      <c r="C3" s="112" t="s">
        <v>254</v>
      </c>
      <c r="D3" s="112"/>
      <c r="E3" s="112"/>
      <c r="F3" s="112"/>
      <c r="G3" s="112" t="s">
        <v>253</v>
      </c>
      <c r="H3" s="112"/>
      <c r="I3" s="112"/>
      <c r="J3" s="112"/>
    </row>
    <row r="4" spans="1:12" ht="14.7" customHeight="1" thickTop="1" x14ac:dyDescent="0.4">
      <c r="B4" s="115"/>
      <c r="C4" s="111"/>
      <c r="D4" s="111"/>
      <c r="E4" s="111"/>
      <c r="F4" s="111"/>
      <c r="G4" s="111"/>
      <c r="H4" s="111"/>
      <c r="I4" s="111"/>
      <c r="J4" s="111"/>
    </row>
    <row r="5" spans="1:12" ht="34.200000000000003" x14ac:dyDescent="0.4">
      <c r="B5" s="110"/>
      <c r="C5" s="113" t="s">
        <v>144</v>
      </c>
      <c r="D5" s="114" t="s">
        <v>169</v>
      </c>
      <c r="E5" s="114" t="s">
        <v>168</v>
      </c>
      <c r="F5" s="113" t="s">
        <v>192</v>
      </c>
      <c r="G5" s="113" t="s">
        <v>252</v>
      </c>
      <c r="H5" s="113" t="s">
        <v>251</v>
      </c>
      <c r="I5" s="113" t="s">
        <v>250</v>
      </c>
      <c r="J5" s="113" t="s">
        <v>249</v>
      </c>
    </row>
    <row r="6" spans="1:12" x14ac:dyDescent="0.4">
      <c r="B6" s="77" t="s">
        <v>313</v>
      </c>
      <c r="C6" s="119">
        <f>'Denmark 800 MHz'!$I$29/1000000</f>
        <v>18.046864390274017</v>
      </c>
      <c r="D6" s="119">
        <f>'Denmark 900 MHz'!$I$29/1000000</f>
        <v>3.261817017322775</v>
      </c>
      <c r="E6" s="119">
        <f>'Denmark 1800 MHz (all lots)'!$I$29/1000000</f>
        <v>11.461761345295395</v>
      </c>
      <c r="F6" s="119">
        <f>'Denmark 2.6 GHz'!$I$29/1000000</f>
        <v>11.503612305614672</v>
      </c>
      <c r="G6" s="116">
        <f>IFERROR(E6*(PPPdata!I7/PPPdata!I9)/(C6*(PPPdata!E7/PPPdata!E9)),"")</f>
        <v>0.61763800137349689</v>
      </c>
      <c r="H6" s="116">
        <f>IFERROR(E6*(PPPdata!I7/PPPdata!I9)/(F6*(PPPdata!C7/PPPdata!C9)),"")</f>
        <v>0.96637981539301521</v>
      </c>
      <c r="I6" s="116">
        <f>IFERROR(E6*(PPPdata!I7/PPPdata!I9)/(D6*(PPPdata!C7/PPPdata!C9)),"")</f>
        <v>3.4081797590771017</v>
      </c>
      <c r="J6" s="116">
        <f>IFERROR(F6*(PPPdata!C7/PPPdata!C9)/(C6*(PPPdata!E7/PPPdata!E9)),"")</f>
        <v>0.63912551932007278</v>
      </c>
      <c r="L6" s="58"/>
    </row>
    <row r="7" spans="1:12" x14ac:dyDescent="0.4">
      <c r="B7" s="77" t="s">
        <v>314</v>
      </c>
      <c r="C7" s="119">
        <f>C6</f>
        <v>18.046864390274017</v>
      </c>
      <c r="D7" s="119">
        <f>D6</f>
        <v>3.261817017322775</v>
      </c>
      <c r="E7" s="119">
        <f>'Denmark 1800 MHz (B lots)'!$I$29/1000000</f>
        <v>16.398865566447057</v>
      </c>
      <c r="F7" s="119">
        <f>F6</f>
        <v>11.503612305614672</v>
      </c>
      <c r="G7" s="116">
        <f>IFERROR(E7*PPPdata!I7/PPPdata!I9/(C7*PPPdata!E7/PPPdata!E9),"")</f>
        <v>0.88368290423446982</v>
      </c>
      <c r="H7" s="116">
        <f>IFERROR(E7*PPPdata!I7/PPPdata!I9/(F7*PPPdata!C7/PPPdata!C9),"")</f>
        <v>1.3826437491880577</v>
      </c>
      <c r="I7" s="116">
        <f>IFERROR(E7*PPPdata!I7/PPPdata!I9/(D7*PPPdata!C7/PPPdata!C9),"")</f>
        <v>4.8762384778088297</v>
      </c>
      <c r="J7" s="116">
        <f>IFERROR(F7*PPPdata!C7/PPPdata!C9/(C7*PPPdata!E7/PPPdata!E9),"")</f>
        <v>0.63912551932007278</v>
      </c>
    </row>
    <row r="8" spans="1:12" x14ac:dyDescent="0.4">
      <c r="B8" s="77" t="s">
        <v>142</v>
      </c>
      <c r="C8" s="119"/>
      <c r="D8" s="119">
        <f>'Norway 900 MHz'!I29/1000000</f>
        <v>28.29768902052648</v>
      </c>
      <c r="E8" s="119">
        <f>'Norway 1800 MHz'!I29/1000000</f>
        <v>38.251476213375113</v>
      </c>
      <c r="F8" s="119"/>
      <c r="G8" s="116"/>
      <c r="H8" s="116"/>
      <c r="I8" s="116">
        <f>(E8*(PPPdata!I8/PPPdata!I9))/(D8*(PPPdata!J8/PPPdata!J9))</f>
        <v>1.309150048555402</v>
      </c>
      <c r="J8" s="116"/>
    </row>
    <row r="9" spans="1:12" x14ac:dyDescent="0.4">
      <c r="B9" s="31"/>
      <c r="C9" s="107"/>
      <c r="D9" s="107"/>
      <c r="E9" s="107"/>
      <c r="F9" s="107"/>
      <c r="G9" s="108"/>
      <c r="H9" s="108"/>
      <c r="I9" s="108"/>
      <c r="J9" s="108"/>
    </row>
    <row r="10" spans="1:12" x14ac:dyDescent="0.4">
      <c r="B10" s="92" t="s">
        <v>315</v>
      </c>
      <c r="F10" s="44"/>
    </row>
    <row r="11" spans="1:12" x14ac:dyDescent="0.4">
      <c r="B11" s="106" t="s">
        <v>332</v>
      </c>
    </row>
    <row r="12" spans="1:12" x14ac:dyDescent="0.4">
      <c r="B12" s="92" t="s">
        <v>333</v>
      </c>
    </row>
    <row r="22" spans="2:2" x14ac:dyDescent="0.4">
      <c r="B22" s="110"/>
    </row>
  </sheetData>
  <mergeCells count="3">
    <mergeCell ref="G3:J4"/>
    <mergeCell ref="B3:B4"/>
    <mergeCell ref="C3:F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7C99-EE5E-4A05-B5E4-C617EAAC3BE1}">
  <dimension ref="A1:F31"/>
  <sheetViews>
    <sheetView workbookViewId="0">
      <selection activeCell="D35" sqref="D35"/>
    </sheetView>
  </sheetViews>
  <sheetFormatPr defaultColWidth="9.05859375" defaultRowHeight="11.4" x14ac:dyDescent="0.4"/>
  <cols>
    <col min="1" max="1" width="9.05859375" style="27"/>
    <col min="2" max="2" width="16" style="27" customWidth="1"/>
    <col min="3" max="3" width="14.05859375" style="27" bestFit="1" customWidth="1"/>
    <col min="4" max="4" width="15.17578125" style="27" bestFit="1" customWidth="1"/>
    <col min="5" max="5" width="15.234375" style="27" bestFit="1" customWidth="1"/>
    <col min="6" max="6" width="9.05859375" style="27"/>
    <col min="7" max="7" width="14.1171875" style="27" bestFit="1" customWidth="1"/>
    <col min="8" max="16384" width="9.05859375" style="27"/>
  </cols>
  <sheetData>
    <row r="1" spans="1:6" ht="22.5" x14ac:dyDescent="0.4">
      <c r="A1" s="99" t="s">
        <v>316</v>
      </c>
    </row>
    <row r="2" spans="1:6" x14ac:dyDescent="0.4">
      <c r="A2" s="26"/>
    </row>
    <row r="3" spans="1:6" ht="17.7" x14ac:dyDescent="0.4">
      <c r="A3" s="100" t="s">
        <v>143</v>
      </c>
    </row>
    <row r="4" spans="1:6" x14ac:dyDescent="0.4">
      <c r="C4" s="74"/>
    </row>
    <row r="5" spans="1:6" ht="15" x14ac:dyDescent="0.4">
      <c r="A5" s="3" t="s">
        <v>317</v>
      </c>
    </row>
    <row r="7" spans="1:6" x14ac:dyDescent="0.4">
      <c r="A7" s="27" t="s">
        <v>265</v>
      </c>
      <c r="B7" s="27" t="s">
        <v>264</v>
      </c>
      <c r="C7" s="90">
        <f>'Denmark 1800 MHz (all lots)'!$I$29*PPPdata!I7/PPPdata!I9-'Denmark 2.6 GHz'!$I$29*(PPPdata!C7/PPPdata!C9)</f>
        <v>-4180581.6501543522</v>
      </c>
      <c r="D7" s="92" t="s">
        <v>319</v>
      </c>
    </row>
    <row r="8" spans="1:6" x14ac:dyDescent="0.4">
      <c r="A8" s="27" t="s">
        <v>263</v>
      </c>
      <c r="B8" s="27" t="s">
        <v>262</v>
      </c>
      <c r="C8" s="90">
        <f>'Denmark 800 MHz'!$I$29*(PPPdata!E7/PPPdata!E9)-'Denmark 2.6 GHz'!$I$29*(PPPdata!C7/PPPdata!C9)</f>
        <v>70211237.784208432</v>
      </c>
      <c r="D8" s="92" t="s">
        <v>319</v>
      </c>
    </row>
    <row r="9" spans="1:6" x14ac:dyDescent="0.4">
      <c r="A9" s="27" t="s">
        <v>261</v>
      </c>
      <c r="C9" s="116">
        <f>C7/C8</f>
        <v>-5.9542913386646322E-2</v>
      </c>
      <c r="F9" s="79"/>
    </row>
    <row r="12" spans="1:6" ht="15" x14ac:dyDescent="0.4">
      <c r="A12" s="3" t="s">
        <v>318</v>
      </c>
    </row>
    <row r="14" spans="1:6" x14ac:dyDescent="0.4">
      <c r="A14" s="27" t="s">
        <v>265</v>
      </c>
      <c r="B14" s="27" t="s">
        <v>264</v>
      </c>
      <c r="C14" s="90">
        <f>'Denmark 1800 MHz (B lots)'!$I$29*(PPPdata!I7/PPPdata!I9)-'Denmark 2.6 GHz'!$I$29*(PPPdata!C7/PPPdata!C9)</f>
        <v>47580745.171444312</v>
      </c>
      <c r="D14" s="92" t="s">
        <v>319</v>
      </c>
    </row>
    <row r="15" spans="1:6" x14ac:dyDescent="0.4">
      <c r="A15" s="27" t="s">
        <v>263</v>
      </c>
      <c r="B15" s="27" t="s">
        <v>262</v>
      </c>
      <c r="C15" s="90">
        <f>'Denmark 800 MHz'!$I$29*(PPPdata!E7/PPPdata!E9)-'Denmark 2.6 GHz'!$I$29*(PPPdata!C7/PPPdata!C9)</f>
        <v>70211237.784208432</v>
      </c>
      <c r="D15" s="92" t="s">
        <v>319</v>
      </c>
    </row>
    <row r="16" spans="1:6" x14ac:dyDescent="0.4">
      <c r="A16" s="27" t="s">
        <v>261</v>
      </c>
      <c r="C16" s="116">
        <f>C14/C15</f>
        <v>0.67767990813211298</v>
      </c>
      <c r="D16" s="78"/>
      <c r="E16" s="78"/>
    </row>
    <row r="17" spans="1:6" x14ac:dyDescent="0.4">
      <c r="B17" s="80"/>
      <c r="E17" s="80"/>
    </row>
    <row r="18" spans="1:6" ht="15" x14ac:dyDescent="0.4">
      <c r="A18" s="3" t="s">
        <v>260</v>
      </c>
      <c r="E18" s="80"/>
    </row>
    <row r="19" spans="1:6" x14ac:dyDescent="0.4">
      <c r="B19" s="27" t="s">
        <v>256</v>
      </c>
      <c r="E19" s="44"/>
    </row>
    <row r="20" spans="1:6" x14ac:dyDescent="0.4">
      <c r="A20" s="27" t="s">
        <v>144</v>
      </c>
      <c r="B20" s="118">
        <v>31.45</v>
      </c>
      <c r="C20" s="92" t="s">
        <v>259</v>
      </c>
    </row>
    <row r="21" spans="1:6" x14ac:dyDescent="0.4">
      <c r="A21" s="27" t="s">
        <v>192</v>
      </c>
      <c r="B21" s="118">
        <v>5.5</v>
      </c>
      <c r="C21" s="92"/>
      <c r="E21" s="80"/>
    </row>
    <row r="22" spans="1:6" x14ac:dyDescent="0.4">
      <c r="E22" s="80"/>
    </row>
    <row r="23" spans="1:6" ht="15" x14ac:dyDescent="0.4">
      <c r="A23" s="3" t="s">
        <v>258</v>
      </c>
      <c r="E23" s="80"/>
    </row>
    <row r="24" spans="1:6" x14ac:dyDescent="0.4">
      <c r="B24" s="27" t="s">
        <v>256</v>
      </c>
      <c r="E24" s="80"/>
    </row>
    <row r="25" spans="1:6" x14ac:dyDescent="0.4">
      <c r="A25" s="27" t="s">
        <v>144</v>
      </c>
      <c r="B25" s="117">
        <f>B20*CPI!$B$109/CPI!$B$48</f>
        <v>33.790316004077475</v>
      </c>
      <c r="E25" s="80"/>
    </row>
    <row r="26" spans="1:6" x14ac:dyDescent="0.4">
      <c r="A26" s="27" t="s">
        <v>192</v>
      </c>
      <c r="B26" s="117">
        <f>B21*CPI!$B$109/CPI!$B$48</f>
        <v>5.9092762487257904</v>
      </c>
      <c r="E26" s="80"/>
    </row>
    <row r="27" spans="1:6" x14ac:dyDescent="0.4">
      <c r="E27" s="80"/>
    </row>
    <row r="28" spans="1:6" ht="15" x14ac:dyDescent="0.4">
      <c r="A28" s="3" t="s">
        <v>257</v>
      </c>
      <c r="E28" s="44"/>
    </row>
    <row r="29" spans="1:6" x14ac:dyDescent="0.4">
      <c r="B29" s="27" t="s">
        <v>256</v>
      </c>
      <c r="C29" s="92" t="s">
        <v>255</v>
      </c>
    </row>
    <row r="30" spans="1:6" x14ac:dyDescent="0.4">
      <c r="A30" s="27" t="s">
        <v>320</v>
      </c>
      <c r="B30" s="119">
        <f>C9*(B25-B26)+B26</f>
        <v>4.2491579134432422</v>
      </c>
      <c r="F30" s="76"/>
    </row>
    <row r="31" spans="1:6" x14ac:dyDescent="0.4">
      <c r="A31" s="27" t="s">
        <v>189</v>
      </c>
      <c r="B31" s="119">
        <f>C16*(B25-B26)+B26</f>
        <v>24.803696708760313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A995-B640-4E9E-9193-02903A02CF64}">
  <sheetPr codeName="Preamble3">
    <outlinePr summaryBelow="0"/>
    <pageSetUpPr autoPageBreaks="0" fitToPage="1"/>
  </sheetPr>
  <dimension ref="A1:K39"/>
  <sheetViews>
    <sheetView showGridLines="0" showRowColHeaders="0" defaultGridColor="0" colorId="22" zoomScaleNormal="100" workbookViewId="0">
      <pane ySplit="2" topLeftCell="A3" activePane="bottomLeft" state="frozen"/>
      <selection pane="bottomLeft" activeCell="C28" sqref="C28"/>
    </sheetView>
  </sheetViews>
  <sheetFormatPr defaultColWidth="12.703125" defaultRowHeight="11.4" outlineLevelRow="1" x14ac:dyDescent="0.4"/>
  <cols>
    <col min="1" max="1" width="2.703125" style="19" customWidth="1"/>
    <col min="2" max="2" width="26.703125" style="19" customWidth="1"/>
    <col min="3" max="6" width="12.703125" style="19"/>
    <col min="7" max="7" width="7.1171875" style="19" customWidth="1"/>
    <col min="8" max="16384" width="12.703125" style="19"/>
  </cols>
  <sheetData>
    <row r="1" spans="1:8" ht="12" customHeight="1" x14ac:dyDescent="0.95">
      <c r="A1" s="6"/>
      <c r="B1" s="6"/>
      <c r="C1" s="15"/>
      <c r="E1" s="6"/>
    </row>
    <row r="2" spans="1:8" ht="42" customHeight="1" x14ac:dyDescent="0.95">
      <c r="H2" s="82" t="s">
        <v>335</v>
      </c>
    </row>
    <row r="3" spans="1:8" x14ac:dyDescent="0.4">
      <c r="A3" s="83" t="s">
        <v>336</v>
      </c>
    </row>
    <row r="5" spans="1:8" ht="17.7" x14ac:dyDescent="0.4">
      <c r="A5" s="84" t="s">
        <v>337</v>
      </c>
    </row>
    <row r="6" spans="1:8" ht="8.25" customHeight="1" x14ac:dyDescent="0.4"/>
    <row r="7" spans="1:8" ht="6.75" customHeight="1" x14ac:dyDescent="0.4">
      <c r="A7" s="85"/>
    </row>
    <row r="8" spans="1:8" x14ac:dyDescent="0.4">
      <c r="B8" s="86" t="s">
        <v>338</v>
      </c>
      <c r="C8" s="87">
        <v>100</v>
      </c>
      <c r="D8" s="83"/>
      <c r="E8" s="19" t="s">
        <v>339</v>
      </c>
    </row>
    <row r="9" spans="1:8" x14ac:dyDescent="0.4">
      <c r="B9" s="88"/>
      <c r="C9" s="89"/>
      <c r="D9" s="83"/>
    </row>
    <row r="10" spans="1:8" x14ac:dyDescent="0.4">
      <c r="B10" s="19" t="s">
        <v>340</v>
      </c>
      <c r="C10" s="90">
        <v>100</v>
      </c>
      <c r="E10" s="19" t="s">
        <v>341</v>
      </c>
    </row>
    <row r="11" spans="1:8" x14ac:dyDescent="0.4">
      <c r="B11" s="88"/>
      <c r="C11" s="89"/>
      <c r="D11" s="83"/>
    </row>
    <row r="12" spans="1:8" x14ac:dyDescent="0.4">
      <c r="B12" s="19" t="s">
        <v>342</v>
      </c>
      <c r="C12" s="91">
        <v>100</v>
      </c>
      <c r="E12" s="19" t="s">
        <v>343</v>
      </c>
    </row>
    <row r="13" spans="1:8" x14ac:dyDescent="0.4">
      <c r="B13" s="88"/>
      <c r="C13" s="89"/>
      <c r="D13" s="83"/>
    </row>
    <row r="14" spans="1:8" x14ac:dyDescent="0.4">
      <c r="B14" s="86" t="s">
        <v>344</v>
      </c>
      <c r="C14" s="92" t="s">
        <v>345</v>
      </c>
      <c r="E14" s="19" t="s">
        <v>346</v>
      </c>
    </row>
    <row r="15" spans="1:8" x14ac:dyDescent="0.4">
      <c r="B15" s="88"/>
      <c r="C15" s="89"/>
      <c r="D15" s="83"/>
    </row>
    <row r="16" spans="1:8" x14ac:dyDescent="0.4">
      <c r="B16" s="86" t="s">
        <v>347</v>
      </c>
      <c r="C16" s="89"/>
      <c r="D16" s="83"/>
      <c r="E16" s="19" t="s">
        <v>348</v>
      </c>
    </row>
    <row r="17" spans="2:11" x14ac:dyDescent="0.4">
      <c r="B17" s="88"/>
      <c r="C17" s="89"/>
      <c r="D17" s="83"/>
    </row>
    <row r="18" spans="2:11" ht="15" x14ac:dyDescent="0.4">
      <c r="B18" s="93" t="s">
        <v>349</v>
      </c>
      <c r="C18" s="89"/>
      <c r="D18" s="83"/>
    </row>
    <row r="19" spans="2:11" x14ac:dyDescent="0.4">
      <c r="B19" s="88"/>
      <c r="C19" s="89"/>
      <c r="D19" s="83"/>
    </row>
    <row r="20" spans="2:11" outlineLevel="1" x14ac:dyDescent="0.4">
      <c r="B20" s="86" t="s">
        <v>350</v>
      </c>
      <c r="C20" s="87">
        <v>100</v>
      </c>
      <c r="D20" s="83"/>
      <c r="E20" s="19" t="s">
        <v>339</v>
      </c>
    </row>
    <row r="21" spans="2:11" outlineLevel="1" x14ac:dyDescent="0.4">
      <c r="B21" s="88"/>
      <c r="C21" s="89"/>
      <c r="D21" s="83"/>
    </row>
    <row r="22" spans="2:11" outlineLevel="1" x14ac:dyDescent="0.4">
      <c r="B22" s="88" t="s">
        <v>351</v>
      </c>
      <c r="C22" s="94">
        <v>100</v>
      </c>
      <c r="D22" s="83"/>
      <c r="E22" s="19" t="s">
        <v>352</v>
      </c>
    </row>
    <row r="23" spans="2:11" outlineLevel="1" x14ac:dyDescent="0.4"/>
    <row r="24" spans="2:11" outlineLevel="1" x14ac:dyDescent="0.4">
      <c r="B24" s="19" t="s">
        <v>353</v>
      </c>
      <c r="C24" s="95">
        <v>0</v>
      </c>
      <c r="D24" s="83"/>
      <c r="E24" s="19" t="s">
        <v>354</v>
      </c>
      <c r="F24" s="96"/>
      <c r="G24" s="96"/>
      <c r="H24" s="96"/>
      <c r="I24" s="96"/>
      <c r="J24" s="96"/>
      <c r="K24" s="96"/>
    </row>
    <row r="25" spans="2:11" outlineLevel="1" x14ac:dyDescent="0.4"/>
    <row r="26" spans="2:11" outlineLevel="1" x14ac:dyDescent="0.4">
      <c r="B26" s="13" t="s">
        <v>355</v>
      </c>
      <c r="C26" s="92" t="s">
        <v>345</v>
      </c>
      <c r="E26" s="19" t="s">
        <v>346</v>
      </c>
    </row>
    <row r="27" spans="2:11" outlineLevel="1" x14ac:dyDescent="0.4"/>
    <row r="28" spans="2:11" outlineLevel="1" x14ac:dyDescent="0.4">
      <c r="B28" s="13" t="s">
        <v>15</v>
      </c>
      <c r="C28" s="97" t="s">
        <v>15</v>
      </c>
      <c r="E28" s="19" t="s">
        <v>356</v>
      </c>
    </row>
    <row r="29" spans="2:11" outlineLevel="1" x14ac:dyDescent="0.4"/>
    <row r="30" spans="2:11" outlineLevel="1" x14ac:dyDescent="0.4">
      <c r="B30" s="13" t="s">
        <v>357</v>
      </c>
      <c r="C30" s="98" t="s">
        <v>358</v>
      </c>
      <c r="D30" s="83"/>
      <c r="E30" s="19" t="s">
        <v>359</v>
      </c>
    </row>
    <row r="31" spans="2:11" outlineLevel="1" x14ac:dyDescent="0.4"/>
    <row r="32" spans="2:11" ht="22.5" outlineLevel="1" x14ac:dyDescent="0.4">
      <c r="B32" s="99" t="s">
        <v>360</v>
      </c>
      <c r="C32" s="99" t="s">
        <v>361</v>
      </c>
      <c r="E32" s="19" t="s">
        <v>362</v>
      </c>
    </row>
    <row r="33" spans="2:5" outlineLevel="1" x14ac:dyDescent="0.4"/>
    <row r="34" spans="2:5" ht="17.7" outlineLevel="1" x14ac:dyDescent="0.4">
      <c r="B34" s="100" t="s">
        <v>363</v>
      </c>
      <c r="C34" s="100" t="s">
        <v>361</v>
      </c>
      <c r="E34" s="19" t="s">
        <v>364</v>
      </c>
    </row>
    <row r="35" spans="2:5" outlineLevel="1" x14ac:dyDescent="0.4"/>
    <row r="36" spans="2:5" ht="15" outlineLevel="1" x14ac:dyDescent="0.4">
      <c r="B36" s="3" t="s">
        <v>365</v>
      </c>
      <c r="C36" s="3" t="s">
        <v>361</v>
      </c>
      <c r="E36" s="19" t="s">
        <v>366</v>
      </c>
    </row>
    <row r="37" spans="2:5" outlineLevel="1" x14ac:dyDescent="0.4"/>
    <row r="38" spans="2:5" outlineLevel="1" x14ac:dyDescent="0.4">
      <c r="B38" s="101" t="s">
        <v>367</v>
      </c>
      <c r="C38" s="101" t="s">
        <v>361</v>
      </c>
      <c r="E38" s="19" t="s">
        <v>368</v>
      </c>
    </row>
    <row r="39" spans="2:5" outlineLevel="1" x14ac:dyDescent="0.4"/>
  </sheetData>
  <pageMargins left="0.74803149606299213" right="0.74803149606299213" top="0.51181102362204722" bottom="0.51181102362204722" header="0.51181102362204722" footer="0.35433070866141736"/>
  <pageSetup paperSize="9" fitToHeight="0" orientation="landscape"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70C0"/>
    <pageSetUpPr autoPageBreaks="0"/>
  </sheetPr>
  <dimension ref="A1:L9"/>
  <sheetViews>
    <sheetView defaultGridColor="0" colorId="22" workbookViewId="0">
      <pane ySplit="1" topLeftCell="A2" activePane="bottomLeft" state="frozen"/>
      <selection activeCell="A2" sqref="A2"/>
      <selection pane="bottomLeft" activeCell="D33" sqref="D33"/>
    </sheetView>
  </sheetViews>
  <sheetFormatPr defaultColWidth="12.64453125" defaultRowHeight="11.4" x14ac:dyDescent="0.4"/>
  <cols>
    <col min="1" max="7" width="12.64453125" customWidth="1"/>
  </cols>
  <sheetData>
    <row r="1" spans="1:12" s="14" customFormat="1" ht="40.5" customHeight="1" x14ac:dyDescent="0.4">
      <c r="A1" s="20" t="s">
        <v>4</v>
      </c>
      <c r="L1" s="14" t="s">
        <v>11</v>
      </c>
    </row>
    <row r="6" spans="1:12" x14ac:dyDescent="0.4">
      <c r="C6" s="18"/>
    </row>
    <row r="7" spans="1:12" x14ac:dyDescent="0.4">
      <c r="C7" s="18"/>
    </row>
    <row r="8" spans="1:12" x14ac:dyDescent="0.4">
      <c r="C8" s="18"/>
    </row>
    <row r="9" spans="1:12" x14ac:dyDescent="0.4">
      <c r="C9" s="18"/>
    </row>
  </sheetData>
  <phoneticPr fontId="0" type="noConversion"/>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98B13-7A4B-4A2A-B396-FEE861B4B6B6}">
  <dimension ref="A1:B109"/>
  <sheetViews>
    <sheetView workbookViewId="0">
      <selection activeCell="E35" sqref="E35"/>
    </sheetView>
  </sheetViews>
  <sheetFormatPr defaultColWidth="9.05859375" defaultRowHeight="11.4" x14ac:dyDescent="0.4"/>
  <cols>
    <col min="1" max="1" width="9.05859375" style="27"/>
    <col min="2" max="2" width="10.1171875" style="27" bestFit="1" customWidth="1"/>
    <col min="3" max="16384" width="9.05859375" style="27"/>
  </cols>
  <sheetData>
    <row r="1" spans="1:2" ht="22.5" x14ac:dyDescent="0.4">
      <c r="A1" s="99" t="s">
        <v>266</v>
      </c>
    </row>
    <row r="2" spans="1:2" x14ac:dyDescent="0.4">
      <c r="A2" s="97" t="s">
        <v>267</v>
      </c>
    </row>
    <row r="3" spans="1:2" x14ac:dyDescent="0.4">
      <c r="A3" s="97" t="s">
        <v>269</v>
      </c>
      <c r="B3" s="97" t="s">
        <v>270</v>
      </c>
    </row>
    <row r="4" spans="1:2" x14ac:dyDescent="0.4">
      <c r="A4" s="28" t="s">
        <v>268</v>
      </c>
    </row>
    <row r="9" spans="1:2" x14ac:dyDescent="0.4">
      <c r="B9" s="26" t="s">
        <v>39</v>
      </c>
    </row>
    <row r="10" spans="1:2" x14ac:dyDescent="0.4">
      <c r="A10" s="94" t="s">
        <v>40</v>
      </c>
      <c r="B10" s="117">
        <v>87.8</v>
      </c>
    </row>
    <row r="11" spans="1:2" x14ac:dyDescent="0.4">
      <c r="A11" s="94" t="s">
        <v>41</v>
      </c>
      <c r="B11" s="117">
        <v>88.2</v>
      </c>
    </row>
    <row r="12" spans="1:2" x14ac:dyDescent="0.4">
      <c r="A12" s="94" t="s">
        <v>42</v>
      </c>
      <c r="B12" s="117">
        <v>88.7</v>
      </c>
    </row>
    <row r="13" spans="1:2" x14ac:dyDescent="0.4">
      <c r="A13" s="94" t="s">
        <v>43</v>
      </c>
      <c r="B13" s="117">
        <v>89.2</v>
      </c>
    </row>
    <row r="14" spans="1:2" x14ac:dyDescent="0.4">
      <c r="A14" s="94" t="s">
        <v>44</v>
      </c>
      <c r="B14" s="117">
        <v>89.4</v>
      </c>
    </row>
    <row r="15" spans="1:2" x14ac:dyDescent="0.4">
      <c r="A15" s="94" t="s">
        <v>45</v>
      </c>
      <c r="B15" s="117">
        <v>89.5</v>
      </c>
    </row>
    <row r="16" spans="1:2" x14ac:dyDescent="0.4">
      <c r="A16" s="94" t="s">
        <v>46</v>
      </c>
      <c r="B16" s="117">
        <v>89.3</v>
      </c>
    </row>
    <row r="17" spans="1:2" x14ac:dyDescent="0.4">
      <c r="A17" s="94" t="s">
        <v>47</v>
      </c>
      <c r="B17" s="117">
        <v>89.8</v>
      </c>
    </row>
    <row r="18" spans="1:2" x14ac:dyDescent="0.4">
      <c r="A18" s="94" t="s">
        <v>48</v>
      </c>
      <c r="B18" s="117">
        <v>89.8</v>
      </c>
    </row>
    <row r="19" spans="1:2" x14ac:dyDescent="0.4">
      <c r="A19" s="94" t="s">
        <v>49</v>
      </c>
      <c r="B19" s="117">
        <v>90</v>
      </c>
    </row>
    <row r="20" spans="1:2" x14ac:dyDescent="0.4">
      <c r="A20" s="94" t="s">
        <v>50</v>
      </c>
      <c r="B20" s="117">
        <v>90.3</v>
      </c>
    </row>
    <row r="21" spans="1:2" x14ac:dyDescent="0.4">
      <c r="A21" s="94" t="s">
        <v>51</v>
      </c>
      <c r="B21" s="117">
        <v>91.2</v>
      </c>
    </row>
    <row r="22" spans="1:2" x14ac:dyDescent="0.4">
      <c r="A22" s="94" t="s">
        <v>52</v>
      </c>
      <c r="B22" s="117">
        <v>91.3</v>
      </c>
    </row>
    <row r="23" spans="1:2" x14ac:dyDescent="0.4">
      <c r="A23" s="94" t="s">
        <v>53</v>
      </c>
      <c r="B23" s="117">
        <v>92</v>
      </c>
    </row>
    <row r="24" spans="1:2" x14ac:dyDescent="0.4">
      <c r="A24" s="94" t="s">
        <v>54</v>
      </c>
      <c r="B24" s="117">
        <v>92.2</v>
      </c>
    </row>
    <row r="25" spans="1:2" x14ac:dyDescent="0.4">
      <c r="A25" s="94" t="s">
        <v>55</v>
      </c>
      <c r="B25" s="117">
        <v>93.2</v>
      </c>
    </row>
    <row r="26" spans="1:2" x14ac:dyDescent="0.4">
      <c r="A26" s="94" t="s">
        <v>56</v>
      </c>
      <c r="B26" s="117">
        <v>93.4</v>
      </c>
    </row>
    <row r="27" spans="1:2" x14ac:dyDescent="0.4">
      <c r="A27" s="94" t="s">
        <v>57</v>
      </c>
      <c r="B27" s="117">
        <v>93.3</v>
      </c>
    </row>
    <row r="28" spans="1:2" x14ac:dyDescent="0.4">
      <c r="A28" s="94" t="s">
        <v>58</v>
      </c>
      <c r="B28" s="117">
        <v>93.3</v>
      </c>
    </row>
    <row r="29" spans="1:2" x14ac:dyDescent="0.4">
      <c r="A29" s="94" t="s">
        <v>59</v>
      </c>
      <c r="B29" s="117">
        <v>93.8</v>
      </c>
    </row>
    <row r="30" spans="1:2" x14ac:dyDescent="0.4">
      <c r="A30" s="94" t="s">
        <v>60</v>
      </c>
      <c r="B30" s="117">
        <v>94.4</v>
      </c>
    </row>
    <row r="31" spans="1:2" x14ac:dyDescent="0.4">
      <c r="A31" s="94" t="s">
        <v>61</v>
      </c>
      <c r="B31" s="117">
        <v>94.5</v>
      </c>
    </row>
    <row r="32" spans="1:2" x14ac:dyDescent="0.4">
      <c r="A32" s="94" t="s">
        <v>62</v>
      </c>
      <c r="B32" s="117">
        <v>94.6</v>
      </c>
    </row>
    <row r="33" spans="1:2" x14ac:dyDescent="0.4">
      <c r="A33" s="94" t="s">
        <v>63</v>
      </c>
      <c r="B33" s="117">
        <v>95.1</v>
      </c>
    </row>
    <row r="34" spans="1:2" x14ac:dyDescent="0.4">
      <c r="A34" s="94" t="s">
        <v>64</v>
      </c>
      <c r="B34" s="117">
        <v>94.6</v>
      </c>
    </row>
    <row r="35" spans="1:2" x14ac:dyDescent="0.4">
      <c r="A35" s="94" t="s">
        <v>65</v>
      </c>
      <c r="B35" s="117">
        <v>95.1</v>
      </c>
    </row>
    <row r="36" spans="1:2" x14ac:dyDescent="0.4">
      <c r="A36" s="94" t="s">
        <v>66</v>
      </c>
      <c r="B36" s="117">
        <v>95.4</v>
      </c>
    </row>
    <row r="37" spans="1:2" x14ac:dyDescent="0.4">
      <c r="A37" s="94" t="s">
        <v>67</v>
      </c>
      <c r="B37" s="117">
        <v>96</v>
      </c>
    </row>
    <row r="38" spans="1:2" x14ac:dyDescent="0.4">
      <c r="A38" s="94" t="s">
        <v>68</v>
      </c>
      <c r="B38" s="117">
        <v>95.9</v>
      </c>
    </row>
    <row r="39" spans="1:2" x14ac:dyDescent="0.4">
      <c r="A39" s="94" t="s">
        <v>69</v>
      </c>
      <c r="B39" s="117">
        <v>95.5</v>
      </c>
    </row>
    <row r="40" spans="1:2" x14ac:dyDescent="0.4">
      <c r="A40" s="94" t="s">
        <v>70</v>
      </c>
      <c r="B40" s="117">
        <v>95.6</v>
      </c>
    </row>
    <row r="41" spans="1:2" x14ac:dyDescent="0.4">
      <c r="A41" s="94" t="s">
        <v>71</v>
      </c>
      <c r="B41" s="117">
        <v>96.1</v>
      </c>
    </row>
    <row r="42" spans="1:2" x14ac:dyDescent="0.4">
      <c r="A42" s="94" t="s">
        <v>72</v>
      </c>
      <c r="B42" s="117">
        <v>96.5</v>
      </c>
    </row>
    <row r="43" spans="1:2" x14ac:dyDescent="0.4">
      <c r="A43" s="94" t="s">
        <v>73</v>
      </c>
      <c r="B43" s="117">
        <v>97</v>
      </c>
    </row>
    <row r="44" spans="1:2" x14ac:dyDescent="0.4">
      <c r="A44" s="94" t="s">
        <v>74</v>
      </c>
      <c r="B44" s="117">
        <v>97.2</v>
      </c>
    </row>
    <row r="45" spans="1:2" x14ac:dyDescent="0.4">
      <c r="A45" s="94" t="s">
        <v>75</v>
      </c>
      <c r="B45" s="117">
        <v>97.6</v>
      </c>
    </row>
    <row r="46" spans="1:2" x14ac:dyDescent="0.4">
      <c r="A46" s="94" t="s">
        <v>76</v>
      </c>
      <c r="B46" s="117">
        <v>97.1</v>
      </c>
    </row>
    <row r="47" spans="1:2" x14ac:dyDescent="0.4">
      <c r="A47" s="94" t="s">
        <v>77</v>
      </c>
      <c r="B47" s="117">
        <v>97.8</v>
      </c>
    </row>
    <row r="48" spans="1:2" x14ac:dyDescent="0.4">
      <c r="A48" s="94" t="s">
        <v>78</v>
      </c>
      <c r="B48" s="117">
        <v>98.1</v>
      </c>
    </row>
    <row r="49" spans="1:2" x14ac:dyDescent="0.4">
      <c r="A49" s="94" t="s">
        <v>79</v>
      </c>
      <c r="B49" s="117">
        <v>98.3</v>
      </c>
    </row>
    <row r="50" spans="1:2" x14ac:dyDescent="0.4">
      <c r="A50" s="94" t="s">
        <v>80</v>
      </c>
      <c r="B50" s="117">
        <v>98.5</v>
      </c>
    </row>
    <row r="51" spans="1:2" x14ac:dyDescent="0.4">
      <c r="A51" s="94" t="s">
        <v>81</v>
      </c>
      <c r="B51" s="117">
        <v>98.3</v>
      </c>
    </row>
    <row r="52" spans="1:2" x14ac:dyDescent="0.4">
      <c r="A52" s="94" t="s">
        <v>82</v>
      </c>
      <c r="B52" s="117">
        <v>98.3</v>
      </c>
    </row>
    <row r="53" spans="1:2" x14ac:dyDescent="0.4">
      <c r="A53" s="94" t="s">
        <v>83</v>
      </c>
      <c r="B53" s="117">
        <v>98.7</v>
      </c>
    </row>
    <row r="54" spans="1:2" x14ac:dyDescent="0.4">
      <c r="A54" s="94" t="s">
        <v>84</v>
      </c>
      <c r="B54" s="117">
        <v>99.1</v>
      </c>
    </row>
    <row r="55" spans="1:2" x14ac:dyDescent="0.4">
      <c r="A55" s="94" t="s">
        <v>85</v>
      </c>
      <c r="B55" s="117">
        <v>99.1</v>
      </c>
    </row>
    <row r="56" spans="1:2" x14ac:dyDescent="0.4">
      <c r="A56" s="94" t="s">
        <v>86</v>
      </c>
      <c r="B56" s="117">
        <v>99.2</v>
      </c>
    </row>
    <row r="57" spans="1:2" x14ac:dyDescent="0.4">
      <c r="A57" s="94" t="s">
        <v>87</v>
      </c>
      <c r="B57" s="117">
        <v>99.6</v>
      </c>
    </row>
    <row r="58" spans="1:2" x14ac:dyDescent="0.4">
      <c r="A58" s="94" t="s">
        <v>88</v>
      </c>
      <c r="B58" s="117">
        <v>99</v>
      </c>
    </row>
    <row r="59" spans="1:2" x14ac:dyDescent="0.4">
      <c r="A59" s="94" t="s">
        <v>89</v>
      </c>
      <c r="B59" s="117">
        <v>99.5</v>
      </c>
    </row>
    <row r="60" spans="1:2" x14ac:dyDescent="0.4">
      <c r="A60" s="94" t="s">
        <v>90</v>
      </c>
      <c r="B60" s="117">
        <v>99.7</v>
      </c>
    </row>
    <row r="61" spans="1:2" x14ac:dyDescent="0.4">
      <c r="A61" s="94" t="s">
        <v>91</v>
      </c>
      <c r="B61" s="117">
        <v>100.1</v>
      </c>
    </row>
    <row r="62" spans="1:2" x14ac:dyDescent="0.4">
      <c r="A62" s="94" t="s">
        <v>92</v>
      </c>
      <c r="B62" s="117">
        <v>100</v>
      </c>
    </row>
    <row r="63" spans="1:2" x14ac:dyDescent="0.4">
      <c r="A63" s="94" t="s">
        <v>93</v>
      </c>
      <c r="B63" s="117">
        <v>100.2</v>
      </c>
    </row>
    <row r="64" spans="1:2" x14ac:dyDescent="0.4">
      <c r="A64" s="94" t="s">
        <v>94</v>
      </c>
      <c r="B64" s="117">
        <v>99.9</v>
      </c>
    </row>
    <row r="65" spans="1:2" x14ac:dyDescent="0.4">
      <c r="A65" s="94" t="s">
        <v>95</v>
      </c>
      <c r="B65" s="117">
        <v>100.2</v>
      </c>
    </row>
    <row r="66" spans="1:2" x14ac:dyDescent="0.4">
      <c r="A66" s="94" t="s">
        <v>96</v>
      </c>
      <c r="B66" s="117">
        <v>100.3</v>
      </c>
    </row>
    <row r="67" spans="1:2" x14ac:dyDescent="0.4">
      <c r="A67" s="94" t="s">
        <v>97</v>
      </c>
      <c r="B67" s="117">
        <v>100.4</v>
      </c>
    </row>
    <row r="68" spans="1:2" x14ac:dyDescent="0.4">
      <c r="A68" s="94" t="s">
        <v>98</v>
      </c>
      <c r="B68" s="117">
        <v>100.1</v>
      </c>
    </row>
    <row r="69" spans="1:2" x14ac:dyDescent="0.4">
      <c r="A69" s="94" t="s">
        <v>99</v>
      </c>
      <c r="B69" s="117">
        <v>100.1</v>
      </c>
    </row>
    <row r="70" spans="1:2" x14ac:dyDescent="0.4">
      <c r="A70" s="94" t="s">
        <v>100</v>
      </c>
      <c r="B70" s="117">
        <v>99.3</v>
      </c>
    </row>
    <row r="71" spans="1:2" x14ac:dyDescent="0.4">
      <c r="A71" s="94" t="s">
        <v>101</v>
      </c>
      <c r="B71" s="117">
        <v>99.5</v>
      </c>
    </row>
    <row r="72" spans="1:2" x14ac:dyDescent="0.4">
      <c r="A72" s="94" t="s">
        <v>102</v>
      </c>
      <c r="B72" s="117">
        <v>99.7</v>
      </c>
    </row>
    <row r="73" spans="1:2" x14ac:dyDescent="0.4">
      <c r="A73" s="94" t="s">
        <v>103</v>
      </c>
      <c r="B73" s="117">
        <v>99.9</v>
      </c>
    </row>
    <row r="74" spans="1:2" x14ac:dyDescent="0.4">
      <c r="A74" s="94" t="s">
        <v>104</v>
      </c>
      <c r="B74" s="117">
        <v>100.1</v>
      </c>
    </row>
    <row r="75" spans="1:2" x14ac:dyDescent="0.4">
      <c r="A75" s="94" t="s">
        <v>105</v>
      </c>
      <c r="B75" s="117">
        <v>100.2</v>
      </c>
    </row>
    <row r="76" spans="1:2" x14ac:dyDescent="0.4">
      <c r="A76" s="94" t="s">
        <v>106</v>
      </c>
      <c r="B76" s="117">
        <v>100</v>
      </c>
    </row>
    <row r="77" spans="1:2" x14ac:dyDescent="0.4">
      <c r="A77" s="94" t="s">
        <v>107</v>
      </c>
      <c r="B77" s="117">
        <v>100.3</v>
      </c>
    </row>
    <row r="78" spans="1:2" x14ac:dyDescent="0.4">
      <c r="A78" s="94" t="s">
        <v>108</v>
      </c>
      <c r="B78" s="117">
        <v>100.2</v>
      </c>
    </row>
    <row r="79" spans="1:2" x14ac:dyDescent="0.4">
      <c r="A79" s="94" t="s">
        <v>109</v>
      </c>
      <c r="B79" s="117">
        <v>100.3</v>
      </c>
    </row>
    <row r="80" spans="1:2" x14ac:dyDescent="0.4">
      <c r="A80" s="94" t="s">
        <v>110</v>
      </c>
      <c r="B80" s="117">
        <v>100.3</v>
      </c>
    </row>
    <row r="81" spans="1:2" x14ac:dyDescent="0.4">
      <c r="A81" s="94" t="s">
        <v>111</v>
      </c>
      <c r="B81" s="117">
        <v>100.3</v>
      </c>
    </row>
    <row r="82" spans="1:2" x14ac:dyDescent="0.4">
      <c r="A82" s="94" t="s">
        <v>112</v>
      </c>
      <c r="B82" s="117">
        <v>99.5</v>
      </c>
    </row>
    <row r="83" spans="1:2" x14ac:dyDescent="0.4">
      <c r="A83" s="94" t="s">
        <v>113</v>
      </c>
      <c r="B83" s="117">
        <v>99.8</v>
      </c>
    </row>
    <row r="84" spans="1:2" x14ac:dyDescent="0.4">
      <c r="A84" s="94" t="s">
        <v>114</v>
      </c>
      <c r="B84" s="117">
        <v>100.2</v>
      </c>
    </row>
    <row r="85" spans="1:2" x14ac:dyDescent="0.4">
      <c r="A85" s="94" t="s">
        <v>115</v>
      </c>
      <c r="B85" s="117">
        <v>100.2</v>
      </c>
    </row>
    <row r="86" spans="1:2" x14ac:dyDescent="0.4">
      <c r="A86" s="94" t="s">
        <v>116</v>
      </c>
      <c r="B86" s="117">
        <v>100.4</v>
      </c>
    </row>
    <row r="87" spans="1:2" x14ac:dyDescent="0.4">
      <c r="A87" s="94" t="s">
        <v>117</v>
      </c>
      <c r="B87" s="117">
        <v>100.6</v>
      </c>
    </row>
    <row r="88" spans="1:2" x14ac:dyDescent="0.4">
      <c r="A88" s="94" t="s">
        <v>118</v>
      </c>
      <c r="B88" s="117">
        <v>100.6</v>
      </c>
    </row>
    <row r="89" spans="1:2" x14ac:dyDescent="0.4">
      <c r="A89" s="94" t="s">
        <v>119</v>
      </c>
      <c r="B89" s="117">
        <v>100.9</v>
      </c>
    </row>
    <row r="90" spans="1:2" x14ac:dyDescent="0.4">
      <c r="A90" s="94" t="s">
        <v>120</v>
      </c>
      <c r="B90" s="117">
        <v>101.1</v>
      </c>
    </row>
    <row r="91" spans="1:2" x14ac:dyDescent="0.4">
      <c r="A91" s="94" t="s">
        <v>121</v>
      </c>
      <c r="B91" s="117">
        <v>101.2</v>
      </c>
    </row>
    <row r="92" spans="1:2" x14ac:dyDescent="0.4">
      <c r="A92" s="94" t="s">
        <v>122</v>
      </c>
      <c r="B92" s="117">
        <v>101.4</v>
      </c>
    </row>
    <row r="93" spans="1:2" x14ac:dyDescent="0.4">
      <c r="A93" s="94" t="s">
        <v>123</v>
      </c>
      <c r="B93" s="117">
        <v>101.9</v>
      </c>
    </row>
    <row r="94" spans="1:2" x14ac:dyDescent="0.4">
      <c r="A94" s="94" t="s">
        <v>124</v>
      </c>
      <c r="B94" s="117">
        <v>101.4</v>
      </c>
    </row>
    <row r="95" spans="1:2" x14ac:dyDescent="0.4">
      <c r="A95" s="94" t="s">
        <v>125</v>
      </c>
      <c r="B95" s="117">
        <v>102.1</v>
      </c>
    </row>
    <row r="96" spans="1:2" x14ac:dyDescent="0.4">
      <c r="A96" s="94" t="s">
        <v>126</v>
      </c>
      <c r="B96" s="117">
        <v>102.5</v>
      </c>
    </row>
    <row r="97" spans="1:2" x14ac:dyDescent="0.4">
      <c r="A97" s="94" t="s">
        <v>127</v>
      </c>
      <c r="B97" s="117">
        <v>102.9</v>
      </c>
    </row>
    <row r="98" spans="1:2" x14ac:dyDescent="0.4">
      <c r="A98" s="94" t="s">
        <v>128</v>
      </c>
      <c r="B98" s="117">
        <v>103.3</v>
      </c>
    </row>
    <row r="99" spans="1:2" x14ac:dyDescent="0.4">
      <c r="A99" s="94" t="s">
        <v>129</v>
      </c>
      <c r="B99" s="117">
        <v>103.3</v>
      </c>
    </row>
    <row r="100" spans="1:2" x14ac:dyDescent="0.4">
      <c r="A100" s="94" t="s">
        <v>130</v>
      </c>
      <c r="B100" s="117">
        <v>103.2</v>
      </c>
    </row>
    <row r="101" spans="1:2" x14ac:dyDescent="0.4">
      <c r="A101" s="94" t="s">
        <v>131</v>
      </c>
      <c r="B101" s="117">
        <v>103.8</v>
      </c>
    </row>
    <row r="102" spans="1:2" x14ac:dyDescent="0.4">
      <c r="A102" s="94" t="s">
        <v>132</v>
      </c>
      <c r="B102" s="117">
        <v>104.1</v>
      </c>
    </row>
    <row r="103" spans="1:2" x14ac:dyDescent="0.4">
      <c r="A103" s="94" t="s">
        <v>133</v>
      </c>
      <c r="B103" s="117">
        <v>104.2</v>
      </c>
    </row>
    <row r="104" spans="1:2" x14ac:dyDescent="0.4">
      <c r="A104" s="94" t="s">
        <v>134</v>
      </c>
      <c r="B104" s="117">
        <v>104.6</v>
      </c>
    </row>
    <row r="105" spans="1:2" x14ac:dyDescent="0.4">
      <c r="A105" s="94" t="s">
        <v>135</v>
      </c>
      <c r="B105" s="117">
        <v>104.9</v>
      </c>
    </row>
    <row r="106" spans="1:2" x14ac:dyDescent="0.4">
      <c r="A106" s="94" t="s">
        <v>136</v>
      </c>
      <c r="B106" s="117">
        <v>104.4</v>
      </c>
    </row>
    <row r="107" spans="1:2" x14ac:dyDescent="0.4">
      <c r="A107" s="94" t="s">
        <v>137</v>
      </c>
      <c r="B107" s="117">
        <v>104.9</v>
      </c>
    </row>
    <row r="108" spans="1:2" x14ac:dyDescent="0.4">
      <c r="A108" s="94" t="s">
        <v>138</v>
      </c>
      <c r="B108" s="117">
        <v>105</v>
      </c>
    </row>
    <row r="109" spans="1:2" x14ac:dyDescent="0.4">
      <c r="A109" s="94" t="s">
        <v>139</v>
      </c>
      <c r="B109" s="117">
        <v>105.4</v>
      </c>
    </row>
  </sheetData>
  <hyperlinks>
    <hyperlink ref="A4" r:id="rId1" xr:uid="{4B008CC5-057D-4BC3-8FA8-25E27F2F002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944DC-160E-4ECE-88E9-35CC5DB1804A}">
  <dimension ref="A1:J11"/>
  <sheetViews>
    <sheetView workbookViewId="0">
      <selection activeCell="H25" sqref="H25"/>
    </sheetView>
  </sheetViews>
  <sheetFormatPr defaultColWidth="9.05859375" defaultRowHeight="11.4" x14ac:dyDescent="0.4"/>
  <cols>
    <col min="1" max="1" width="9.05859375" style="27"/>
    <col min="2" max="2" width="44.3515625" style="27" bestFit="1" customWidth="1"/>
    <col min="3" max="8" width="9.8203125" style="27" bestFit="1" customWidth="1"/>
    <col min="9" max="9" width="10.8203125" style="27" bestFit="1" customWidth="1"/>
    <col min="10" max="16384" width="9.05859375" style="27"/>
  </cols>
  <sheetData>
    <row r="1" spans="1:10" s="32" customFormat="1" ht="22.5" x14ac:dyDescent="0.4">
      <c r="A1" s="99" t="s">
        <v>271</v>
      </c>
      <c r="C1" s="33"/>
      <c r="D1" s="33"/>
      <c r="E1" s="33"/>
      <c r="F1" s="33"/>
      <c r="G1" s="33"/>
      <c r="H1" s="33"/>
      <c r="I1" s="34"/>
      <c r="J1" s="34"/>
    </row>
    <row r="2" spans="1:10" s="32" customFormat="1" x14ac:dyDescent="0.4">
      <c r="A2" s="97" t="s">
        <v>272</v>
      </c>
      <c r="C2" s="35"/>
      <c r="D2" s="35"/>
      <c r="E2" s="35"/>
      <c r="F2" s="35"/>
      <c r="G2" s="35"/>
      <c r="H2" s="30"/>
    </row>
    <row r="3" spans="1:10" s="32" customFormat="1" x14ac:dyDescent="0.4">
      <c r="A3" s="28" t="s">
        <v>140</v>
      </c>
      <c r="C3" s="35"/>
      <c r="D3" s="35"/>
      <c r="E3" s="35"/>
      <c r="F3" s="35"/>
      <c r="G3" s="35"/>
      <c r="H3" s="30"/>
    </row>
    <row r="4" spans="1:10" s="32" customFormat="1" x14ac:dyDescent="0.4">
      <c r="A4" s="102" t="s">
        <v>273</v>
      </c>
      <c r="C4" s="35"/>
      <c r="D4" s="35"/>
      <c r="E4" s="35"/>
      <c r="F4" s="35"/>
      <c r="G4" s="35"/>
      <c r="H4" s="30"/>
    </row>
    <row r="6" spans="1:10" x14ac:dyDescent="0.4">
      <c r="A6" s="26" t="s">
        <v>234</v>
      </c>
      <c r="B6" s="26" t="s">
        <v>274</v>
      </c>
      <c r="C6" s="36">
        <v>2010</v>
      </c>
      <c r="D6" s="36">
        <v>2011</v>
      </c>
      <c r="E6" s="36">
        <v>2012</v>
      </c>
      <c r="F6" s="36">
        <v>2013</v>
      </c>
      <c r="G6" s="36">
        <v>2014</v>
      </c>
      <c r="H6" s="36">
        <v>2015</v>
      </c>
      <c r="I6" s="37">
        <v>2016</v>
      </c>
      <c r="J6" s="37">
        <v>2017</v>
      </c>
    </row>
    <row r="7" spans="1:10" x14ac:dyDescent="0.4">
      <c r="A7" s="27" t="s">
        <v>143</v>
      </c>
      <c r="B7" s="27" t="s">
        <v>275</v>
      </c>
      <c r="C7" s="120">
        <v>7.5840509999999997</v>
      </c>
      <c r="D7" s="120">
        <v>7.4664919999999997</v>
      </c>
      <c r="E7" s="120">
        <v>7.5641360000000004</v>
      </c>
      <c r="F7" s="120">
        <v>7.3548460000000002</v>
      </c>
      <c r="G7" s="120">
        <v>7.3286740000000004</v>
      </c>
      <c r="H7" s="120">
        <v>7.3275329999999999</v>
      </c>
      <c r="I7" s="120">
        <v>7.356401</v>
      </c>
      <c r="J7" s="103">
        <f>IFERROR(I7+(I7-H7),"#N/A")</f>
        <v>7.3852690000000001</v>
      </c>
    </row>
    <row r="8" spans="1:10" x14ac:dyDescent="0.4">
      <c r="A8" s="27" t="s">
        <v>142</v>
      </c>
      <c r="B8" s="27" t="s">
        <v>275</v>
      </c>
      <c r="C8" s="120">
        <v>9.143046</v>
      </c>
      <c r="D8" s="120">
        <v>9.0827360000000006</v>
      </c>
      <c r="E8" s="120">
        <v>9.0370849999999994</v>
      </c>
      <c r="F8" s="120">
        <v>9.0293489999999998</v>
      </c>
      <c r="G8" s="120">
        <v>9.2784580000000005</v>
      </c>
      <c r="H8" s="120">
        <v>9.7333700000000007</v>
      </c>
      <c r="I8" s="120">
        <v>10.125703</v>
      </c>
      <c r="J8" s="103">
        <f>IFERROR(I8+(I8-H8),"#N/A")</f>
        <v>10.518035999999999</v>
      </c>
    </row>
    <row r="9" spans="1:10" x14ac:dyDescent="0.4">
      <c r="A9" s="27" t="s">
        <v>141</v>
      </c>
      <c r="B9" s="27" t="s">
        <v>275</v>
      </c>
      <c r="C9" s="120">
        <v>0.70161499999999999</v>
      </c>
      <c r="D9" s="120">
        <v>0.70605200000000001</v>
      </c>
      <c r="E9" s="120">
        <v>0.70163399999999998</v>
      </c>
      <c r="F9" s="120">
        <v>0.69524799999999998</v>
      </c>
      <c r="G9" s="120">
        <v>0.69844399999999995</v>
      </c>
      <c r="H9" s="120">
        <v>0.69745299999999999</v>
      </c>
      <c r="I9" s="120">
        <v>0.70166899999999999</v>
      </c>
      <c r="J9" s="103">
        <f>IFERROR(I9+(I9-H9),"#N/A")</f>
        <v>0.70588499999999998</v>
      </c>
    </row>
    <row r="11" spans="1:10" x14ac:dyDescent="0.4">
      <c r="A11" s="26"/>
    </row>
  </sheetData>
  <hyperlinks>
    <hyperlink ref="A3" r:id="rId1" xr:uid="{FA657BF8-1772-46C9-9FC5-76D58A1222AE}"/>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D1681-CB6A-45D8-81B0-750C7CB2398C}">
  <dimension ref="A1:F614"/>
  <sheetViews>
    <sheetView workbookViewId="0">
      <selection activeCell="E35" sqref="E35"/>
    </sheetView>
  </sheetViews>
  <sheetFormatPr defaultColWidth="9.05859375" defaultRowHeight="11.4" x14ac:dyDescent="0.4"/>
  <cols>
    <col min="1" max="1" width="16.3515625" style="42" customWidth="1"/>
    <col min="2" max="2" width="11" style="29" bestFit="1" customWidth="1"/>
    <col min="3" max="16384" width="9.05859375" style="27"/>
  </cols>
  <sheetData>
    <row r="1" spans="1:6" ht="22.5" x14ac:dyDescent="0.4">
      <c r="A1" s="99" t="s">
        <v>297</v>
      </c>
    </row>
    <row r="3" spans="1:6" ht="17.7" x14ac:dyDescent="0.4">
      <c r="A3" s="100" t="s">
        <v>301</v>
      </c>
    </row>
    <row r="4" spans="1:6" x14ac:dyDescent="0.4">
      <c r="A4" s="97" t="s">
        <v>302</v>
      </c>
    </row>
    <row r="6" spans="1:6" x14ac:dyDescent="0.4">
      <c r="A6" s="98" t="s">
        <v>301</v>
      </c>
      <c r="B6" s="94">
        <v>63182000</v>
      </c>
    </row>
    <row r="8" spans="1:6" ht="17.7" x14ac:dyDescent="0.4">
      <c r="A8" s="100" t="s">
        <v>299</v>
      </c>
      <c r="B8" s="39"/>
    </row>
    <row r="9" spans="1:6" ht="22.75" customHeight="1" x14ac:dyDescent="0.4">
      <c r="A9" s="97" t="s">
        <v>300</v>
      </c>
      <c r="B9" s="97"/>
      <c r="C9" s="97"/>
      <c r="D9" s="97"/>
      <c r="E9" s="97"/>
      <c r="F9" s="97"/>
    </row>
    <row r="10" spans="1:6" x14ac:dyDescent="0.4">
      <c r="A10" s="38"/>
      <c r="B10" s="39"/>
    </row>
    <row r="11" spans="1:6" x14ac:dyDescent="0.4">
      <c r="A11" s="98" t="s">
        <v>303</v>
      </c>
      <c r="B11" s="73">
        <v>2.1651960784313529E-2</v>
      </c>
    </row>
    <row r="12" spans="1:6" x14ac:dyDescent="0.4">
      <c r="A12" s="38"/>
      <c r="B12" s="39"/>
    </row>
    <row r="13" spans="1:6" x14ac:dyDescent="0.4">
      <c r="A13" s="40" t="s">
        <v>209</v>
      </c>
      <c r="B13" s="41">
        <v>4.6458823529411442E-2</v>
      </c>
    </row>
    <row r="14" spans="1:6" ht="42.3" x14ac:dyDescent="0.4">
      <c r="A14" s="24" t="s">
        <v>210</v>
      </c>
      <c r="B14" s="25"/>
    </row>
    <row r="15" spans="1:6" x14ac:dyDescent="0.4">
      <c r="A15" s="42">
        <v>0</v>
      </c>
      <c r="B15" s="43">
        <v>1</v>
      </c>
    </row>
    <row r="16" spans="1:6" x14ac:dyDescent="0.4">
      <c r="A16" s="42">
        <v>1</v>
      </c>
      <c r="B16" s="43">
        <v>0.99622282526462835</v>
      </c>
    </row>
    <row r="17" spans="1:2" x14ac:dyDescent="0.4">
      <c r="A17" s="42">
        <v>2</v>
      </c>
      <c r="B17" s="43">
        <v>0.99245991757823826</v>
      </c>
    </row>
    <row r="18" spans="1:2" x14ac:dyDescent="0.4">
      <c r="A18" s="42">
        <v>3</v>
      </c>
      <c r="B18" s="43">
        <v>0.98871122305169268</v>
      </c>
    </row>
    <row r="19" spans="1:2" x14ac:dyDescent="0.4">
      <c r="A19" s="42">
        <v>4</v>
      </c>
      <c r="B19" s="43">
        <v>0.98497668799940341</v>
      </c>
    </row>
    <row r="20" spans="1:2" x14ac:dyDescent="0.4">
      <c r="A20" s="42">
        <v>5</v>
      </c>
      <c r="B20" s="43">
        <v>0.98125625893856205</v>
      </c>
    </row>
    <row r="21" spans="1:2" x14ac:dyDescent="0.4">
      <c r="A21" s="42">
        <v>6</v>
      </c>
      <c r="B21" s="43">
        <v>0.97754988258837405</v>
      </c>
    </row>
    <row r="22" spans="1:2" x14ac:dyDescent="0.4">
      <c r="A22" s="42">
        <v>7</v>
      </c>
      <c r="B22" s="43">
        <v>0.97385750586929565</v>
      </c>
    </row>
    <row r="23" spans="1:2" x14ac:dyDescent="0.4">
      <c r="A23" s="42">
        <v>8</v>
      </c>
      <c r="B23" s="43">
        <v>0.97017907590227415</v>
      </c>
    </row>
    <row r="24" spans="1:2" x14ac:dyDescent="0.4">
      <c r="A24" s="42">
        <v>9</v>
      </c>
      <c r="B24" s="43">
        <v>0.96651454000798986</v>
      </c>
    </row>
    <row r="25" spans="1:2" x14ac:dyDescent="0.4">
      <c r="A25" s="42">
        <v>10</v>
      </c>
      <c r="B25" s="43">
        <v>0.96286384570610228</v>
      </c>
    </row>
    <row r="26" spans="1:2" x14ac:dyDescent="0.4">
      <c r="A26" s="42">
        <v>11</v>
      </c>
      <c r="B26" s="43">
        <v>0.95922694071449843</v>
      </c>
    </row>
    <row r="27" spans="1:2" x14ac:dyDescent="0.4">
      <c r="A27" s="42">
        <v>12</v>
      </c>
      <c r="B27" s="43">
        <v>0.95560377294854382</v>
      </c>
    </row>
    <row r="28" spans="1:2" x14ac:dyDescent="0.4">
      <c r="A28" s="42">
        <v>13</v>
      </c>
      <c r="B28" s="43">
        <v>0.95199429052033679</v>
      </c>
    </row>
    <row r="29" spans="1:2" x14ac:dyDescent="0.4">
      <c r="A29" s="42">
        <v>14</v>
      </c>
      <c r="B29" s="43">
        <v>0.94839844173796528</v>
      </c>
    </row>
    <row r="30" spans="1:2" x14ac:dyDescent="0.4">
      <c r="A30" s="42">
        <v>15</v>
      </c>
      <c r="B30" s="43">
        <v>0.94481617510476679</v>
      </c>
    </row>
    <row r="31" spans="1:2" x14ac:dyDescent="0.4">
      <c r="A31" s="42">
        <v>16</v>
      </c>
      <c r="B31" s="43">
        <v>0.94124743931859056</v>
      </c>
    </row>
    <row r="32" spans="1:2" x14ac:dyDescent="0.4">
      <c r="A32" s="42">
        <v>17</v>
      </c>
      <c r="B32" s="43">
        <v>0.93769218327106318</v>
      </c>
    </row>
    <row r="33" spans="1:2" x14ac:dyDescent="0.4">
      <c r="A33" s="42">
        <v>18</v>
      </c>
      <c r="B33" s="43">
        <v>0.93415035604685626</v>
      </c>
    </row>
    <row r="34" spans="1:2" x14ac:dyDescent="0.4">
      <c r="A34" s="42">
        <v>19</v>
      </c>
      <c r="B34" s="43">
        <v>0.93062190692295765</v>
      </c>
    </row>
    <row r="35" spans="1:2" x14ac:dyDescent="0.4">
      <c r="A35" s="42">
        <v>20</v>
      </c>
      <c r="B35" s="43">
        <v>0.92710678536794477</v>
      </c>
    </row>
    <row r="36" spans="1:2" x14ac:dyDescent="0.4">
      <c r="A36" s="42">
        <v>21</v>
      </c>
      <c r="B36" s="43">
        <v>0.92360494104126145</v>
      </c>
    </row>
    <row r="37" spans="1:2" x14ac:dyDescent="0.4">
      <c r="A37" s="42">
        <v>22</v>
      </c>
      <c r="B37" s="43">
        <v>0.92011632379249597</v>
      </c>
    </row>
    <row r="38" spans="1:2" x14ac:dyDescent="0.4">
      <c r="A38" s="42">
        <v>23</v>
      </c>
      <c r="B38" s="43">
        <v>0.91664088366066387</v>
      </c>
    </row>
    <row r="39" spans="1:2" x14ac:dyDescent="0.4">
      <c r="A39" s="42">
        <v>24</v>
      </c>
      <c r="B39" s="43">
        <v>0.91317857087349208</v>
      </c>
    </row>
    <row r="40" spans="1:2" x14ac:dyDescent="0.4">
      <c r="A40" s="42">
        <v>25</v>
      </c>
      <c r="B40" s="43">
        <v>0.9097293358467059</v>
      </c>
    </row>
    <row r="41" spans="1:2" x14ac:dyDescent="0.4">
      <c r="A41" s="42">
        <v>26</v>
      </c>
      <c r="B41" s="43">
        <v>0.90629312918331939</v>
      </c>
    </row>
    <row r="42" spans="1:2" x14ac:dyDescent="0.4">
      <c r="A42" s="42">
        <v>27</v>
      </c>
      <c r="B42" s="43">
        <v>0.90286990167292724</v>
      </c>
    </row>
    <row r="43" spans="1:2" x14ac:dyDescent="0.4">
      <c r="A43" s="42">
        <v>28</v>
      </c>
      <c r="B43" s="43">
        <v>0.89945960429100069</v>
      </c>
    </row>
    <row r="44" spans="1:2" x14ac:dyDescent="0.4">
      <c r="A44" s="42">
        <v>29</v>
      </c>
      <c r="B44" s="43">
        <v>0.89606218819818539</v>
      </c>
    </row>
    <row r="45" spans="1:2" x14ac:dyDescent="0.4">
      <c r="A45" s="42">
        <v>30</v>
      </c>
      <c r="B45" s="43">
        <v>0.89267760473960134</v>
      </c>
    </row>
    <row r="46" spans="1:2" x14ac:dyDescent="0.4">
      <c r="A46" s="42">
        <v>31</v>
      </c>
      <c r="B46" s="43">
        <v>0.88930580544414684</v>
      </c>
    </row>
    <row r="47" spans="1:2" x14ac:dyDescent="0.4">
      <c r="A47" s="42">
        <v>32</v>
      </c>
      <c r="B47" s="43">
        <v>0.88594674202380386</v>
      </c>
    </row>
    <row r="48" spans="1:2" x14ac:dyDescent="0.4">
      <c r="A48" s="42">
        <v>33</v>
      </c>
      <c r="B48" s="43">
        <v>0.88260036637294681</v>
      </c>
    </row>
    <row r="49" spans="1:2" x14ac:dyDescent="0.4">
      <c r="A49" s="42">
        <v>34</v>
      </c>
      <c r="B49" s="43">
        <v>0.87926663056765308</v>
      </c>
    </row>
    <row r="50" spans="1:2" x14ac:dyDescent="0.4">
      <c r="A50" s="42">
        <v>35</v>
      </c>
      <c r="B50" s="43">
        <v>0.87594548686501761</v>
      </c>
    </row>
    <row r="51" spans="1:2" x14ac:dyDescent="0.4">
      <c r="A51" s="42">
        <v>36</v>
      </c>
      <c r="B51" s="43">
        <v>0.87263688770246828</v>
      </c>
    </row>
    <row r="52" spans="1:2" x14ac:dyDescent="0.4">
      <c r="A52" s="42">
        <v>37</v>
      </c>
      <c r="B52" s="43">
        <v>0.86934078569708517</v>
      </c>
    </row>
    <row r="53" spans="1:2" x14ac:dyDescent="0.4">
      <c r="A53" s="42">
        <v>38</v>
      </c>
      <c r="B53" s="43">
        <v>0.86605713364492198</v>
      </c>
    </row>
    <row r="54" spans="1:2" x14ac:dyDescent="0.4">
      <c r="A54" s="42">
        <v>39</v>
      </c>
      <c r="B54" s="43">
        <v>0.86278588452033</v>
      </c>
    </row>
    <row r="55" spans="1:2" x14ac:dyDescent="0.4">
      <c r="A55" s="42">
        <v>40</v>
      </c>
      <c r="B55" s="43">
        <v>0.85952699147528455</v>
      </c>
    </row>
    <row r="56" spans="1:2" x14ac:dyDescent="0.4">
      <c r="A56" s="42">
        <v>41</v>
      </c>
      <c r="B56" s="43">
        <v>0.85628040783871406</v>
      </c>
    </row>
    <row r="57" spans="1:2" x14ac:dyDescent="0.4">
      <c r="A57" s="42">
        <v>42</v>
      </c>
      <c r="B57" s="43">
        <v>0.85304608711583196</v>
      </c>
    </row>
    <row r="58" spans="1:2" x14ac:dyDescent="0.4">
      <c r="A58" s="42">
        <v>43</v>
      </c>
      <c r="B58" s="43">
        <v>0.84982398298747042</v>
      </c>
    </row>
    <row r="59" spans="1:2" x14ac:dyDescent="0.4">
      <c r="A59" s="42">
        <v>44</v>
      </c>
      <c r="B59" s="43">
        <v>0.84661404930941719</v>
      </c>
    </row>
    <row r="60" spans="1:2" x14ac:dyDescent="0.4">
      <c r="A60" s="42">
        <v>45</v>
      </c>
      <c r="B60" s="43">
        <v>0.84341624011175498</v>
      </c>
    </row>
    <row r="61" spans="1:2" x14ac:dyDescent="0.4">
      <c r="A61" s="42">
        <v>46</v>
      </c>
      <c r="B61" s="43">
        <v>0.84023050959820278</v>
      </c>
    </row>
    <row r="62" spans="1:2" x14ac:dyDescent="0.4">
      <c r="A62" s="42">
        <v>47</v>
      </c>
      <c r="B62" s="43">
        <v>0.83705681214546002</v>
      </c>
    </row>
    <row r="63" spans="1:2" x14ac:dyDescent="0.4">
      <c r="A63" s="42">
        <v>48</v>
      </c>
      <c r="B63" s="43">
        <v>0.83389510230255337</v>
      </c>
    </row>
    <row r="64" spans="1:2" x14ac:dyDescent="0.4">
      <c r="A64" s="42">
        <v>49</v>
      </c>
      <c r="B64" s="43">
        <v>0.83074533479018609</v>
      </c>
    </row>
    <row r="65" spans="1:2" x14ac:dyDescent="0.4">
      <c r="A65" s="42">
        <v>50</v>
      </c>
      <c r="B65" s="43">
        <v>0.82760746450008871</v>
      </c>
    </row>
    <row r="66" spans="1:2" x14ac:dyDescent="0.4">
      <c r="A66" s="42">
        <v>51</v>
      </c>
      <c r="B66" s="43">
        <v>0.82448144649437394</v>
      </c>
    </row>
    <row r="67" spans="1:2" x14ac:dyDescent="0.4">
      <c r="A67" s="42">
        <v>52</v>
      </c>
      <c r="B67" s="43">
        <v>0.82136723600489281</v>
      </c>
    </row>
    <row r="68" spans="1:2" x14ac:dyDescent="0.4">
      <c r="A68" s="42">
        <v>53</v>
      </c>
      <c r="B68" s="43">
        <v>0.81826478843259298</v>
      </c>
    </row>
    <row r="69" spans="1:2" x14ac:dyDescent="0.4">
      <c r="A69" s="42">
        <v>54</v>
      </c>
      <c r="B69" s="43">
        <v>0.81517405934688125</v>
      </c>
    </row>
    <row r="70" spans="1:2" x14ac:dyDescent="0.4">
      <c r="A70" s="42">
        <v>55</v>
      </c>
      <c r="B70" s="43">
        <v>0.81209500448498584</v>
      </c>
    </row>
    <row r="71" spans="1:2" x14ac:dyDescent="0.4">
      <c r="A71" s="42">
        <v>56</v>
      </c>
      <c r="B71" s="43">
        <v>0.80902757975132356</v>
      </c>
    </row>
    <row r="72" spans="1:2" x14ac:dyDescent="0.4">
      <c r="A72" s="42">
        <v>57</v>
      </c>
      <c r="B72" s="43">
        <v>0.80597174121686799</v>
      </c>
    </row>
    <row r="73" spans="1:2" x14ac:dyDescent="0.4">
      <c r="A73" s="42">
        <v>58</v>
      </c>
      <c r="B73" s="43">
        <v>0.80292744511852021</v>
      </c>
    </row>
    <row r="74" spans="1:2" x14ac:dyDescent="0.4">
      <c r="A74" s="42">
        <v>59</v>
      </c>
      <c r="B74" s="43">
        <v>0.79989464785848197</v>
      </c>
    </row>
    <row r="75" spans="1:2" x14ac:dyDescent="0.4">
      <c r="A75" s="42">
        <v>60</v>
      </c>
      <c r="B75" s="43">
        <v>0.79687330600363193</v>
      </c>
    </row>
    <row r="76" spans="1:2" x14ac:dyDescent="0.4">
      <c r="A76" s="42">
        <v>61</v>
      </c>
      <c r="B76" s="43">
        <v>0.793863376284903</v>
      </c>
    </row>
    <row r="77" spans="1:2" x14ac:dyDescent="0.4">
      <c r="A77" s="42">
        <v>62</v>
      </c>
      <c r="B77" s="43">
        <v>0.79086481559666277</v>
      </c>
    </row>
    <row r="78" spans="1:2" x14ac:dyDescent="0.4">
      <c r="A78" s="42">
        <v>63</v>
      </c>
      <c r="B78" s="43">
        <v>0.78787758099609673</v>
      </c>
    </row>
    <row r="79" spans="1:2" x14ac:dyDescent="0.4">
      <c r="A79" s="42">
        <v>64</v>
      </c>
      <c r="B79" s="43">
        <v>0.78490162970259258</v>
      </c>
    </row>
    <row r="80" spans="1:2" x14ac:dyDescent="0.4">
      <c r="A80" s="42">
        <v>65</v>
      </c>
      <c r="B80" s="43">
        <v>0.78193691909712781</v>
      </c>
    </row>
    <row r="81" spans="1:2" x14ac:dyDescent="0.4">
      <c r="A81" s="42">
        <v>66</v>
      </c>
      <c r="B81" s="43">
        <v>0.77898340672165989</v>
      </c>
    </row>
    <row r="82" spans="1:2" x14ac:dyDescent="0.4">
      <c r="A82" s="42">
        <v>67</v>
      </c>
      <c r="B82" s="43">
        <v>0.77604105027851711</v>
      </c>
    </row>
    <row r="83" spans="1:2" x14ac:dyDescent="0.4">
      <c r="A83" s="42">
        <v>68</v>
      </c>
      <c r="B83" s="43">
        <v>0.77310980762979375</v>
      </c>
    </row>
    <row r="84" spans="1:2" x14ac:dyDescent="0.4">
      <c r="A84" s="42">
        <v>69</v>
      </c>
      <c r="B84" s="43">
        <v>0.77018963679674646</v>
      </c>
    </row>
    <row r="85" spans="1:2" x14ac:dyDescent="0.4">
      <c r="A85" s="42">
        <v>70</v>
      </c>
      <c r="B85" s="43">
        <v>0.76728049595919279</v>
      </c>
    </row>
    <row r="86" spans="1:2" x14ac:dyDescent="0.4">
      <c r="A86" s="42">
        <v>71</v>
      </c>
      <c r="B86" s="43">
        <v>0.76438234345491229</v>
      </c>
    </row>
    <row r="87" spans="1:2" x14ac:dyDescent="0.4">
      <c r="A87" s="42">
        <v>72</v>
      </c>
      <c r="B87" s="43">
        <v>0.7614951377790502</v>
      </c>
    </row>
    <row r="88" spans="1:2" x14ac:dyDescent="0.4">
      <c r="A88" s="42">
        <v>73</v>
      </c>
      <c r="B88" s="43">
        <v>0.75861883758352278</v>
      </c>
    </row>
    <row r="89" spans="1:2" x14ac:dyDescent="0.4">
      <c r="A89" s="42">
        <v>74</v>
      </c>
      <c r="B89" s="43">
        <v>0.75575340167642535</v>
      </c>
    </row>
    <row r="90" spans="1:2" x14ac:dyDescent="0.4">
      <c r="A90" s="42">
        <v>75</v>
      </c>
      <c r="B90" s="43">
        <v>0.75289878902144192</v>
      </c>
    </row>
    <row r="91" spans="1:2" x14ac:dyDescent="0.4">
      <c r="A91" s="42">
        <v>76</v>
      </c>
      <c r="B91" s="43">
        <v>0.75005495873725825</v>
      </c>
    </row>
    <row r="92" spans="1:2" x14ac:dyDescent="0.4">
      <c r="A92" s="42">
        <v>77</v>
      </c>
      <c r="B92" s="43">
        <v>0.7472218700969756</v>
      </c>
    </row>
    <row r="93" spans="1:2" x14ac:dyDescent="0.4">
      <c r="A93" s="42">
        <v>78</v>
      </c>
      <c r="B93" s="43">
        <v>0.74439948252752819</v>
      </c>
    </row>
    <row r="94" spans="1:2" x14ac:dyDescent="0.4">
      <c r="A94" s="42">
        <v>79</v>
      </c>
      <c r="B94" s="43">
        <v>0.74158775560910151</v>
      </c>
    </row>
    <row r="95" spans="1:2" x14ac:dyDescent="0.4">
      <c r="A95" s="42">
        <v>80</v>
      </c>
      <c r="B95" s="43">
        <v>0.73878664907455383</v>
      </c>
    </row>
    <row r="96" spans="1:2" x14ac:dyDescent="0.4">
      <c r="A96" s="42">
        <v>81</v>
      </c>
      <c r="B96" s="43">
        <v>0.73599612280883953</v>
      </c>
    </row>
    <row r="97" spans="1:2" x14ac:dyDescent="0.4">
      <c r="A97" s="42">
        <v>82</v>
      </c>
      <c r="B97" s="43">
        <v>0.73321613684843456</v>
      </c>
    </row>
    <row r="98" spans="1:2" x14ac:dyDescent="0.4">
      <c r="A98" s="42">
        <v>83</v>
      </c>
      <c r="B98" s="43">
        <v>0.73044665138076381</v>
      </c>
    </row>
    <row r="99" spans="1:2" x14ac:dyDescent="0.4">
      <c r="A99" s="42">
        <v>84</v>
      </c>
      <c r="B99" s="43">
        <v>0.72768762674363152</v>
      </c>
    </row>
    <row r="100" spans="1:2" x14ac:dyDescent="0.4">
      <c r="A100" s="42">
        <v>85</v>
      </c>
      <c r="B100" s="43">
        <v>0.724939023424653</v>
      </c>
    </row>
    <row r="101" spans="1:2" x14ac:dyDescent="0.4">
      <c r="A101" s="42">
        <v>86</v>
      </c>
      <c r="B101" s="43">
        <v>0.72220080206068837</v>
      </c>
    </row>
    <row r="102" spans="1:2" x14ac:dyDescent="0.4">
      <c r="A102" s="42">
        <v>87</v>
      </c>
      <c r="B102" s="43">
        <v>0.71947292343727964</v>
      </c>
    </row>
    <row r="103" spans="1:2" x14ac:dyDescent="0.4">
      <c r="A103" s="42">
        <v>88</v>
      </c>
      <c r="B103" s="43">
        <v>0.71675534848808831</v>
      </c>
    </row>
    <row r="104" spans="1:2" x14ac:dyDescent="0.4">
      <c r="A104" s="42">
        <v>89</v>
      </c>
      <c r="B104" s="43">
        <v>0.71404803829433661</v>
      </c>
    </row>
    <row r="105" spans="1:2" x14ac:dyDescent="0.4">
      <c r="A105" s="42">
        <v>90</v>
      </c>
      <c r="B105" s="43">
        <v>0.71135095408424953</v>
      </c>
    </row>
    <row r="106" spans="1:2" x14ac:dyDescent="0.4">
      <c r="A106" s="42">
        <v>91</v>
      </c>
      <c r="B106" s="43">
        <v>0.70866405723250003</v>
      </c>
    </row>
    <row r="107" spans="1:2" x14ac:dyDescent="0.4">
      <c r="A107" s="42">
        <v>92</v>
      </c>
      <c r="B107" s="43">
        <v>0.70598730925965547</v>
      </c>
    </row>
    <row r="108" spans="1:2" x14ac:dyDescent="0.4">
      <c r="A108" s="42">
        <v>93</v>
      </c>
      <c r="B108" s="43">
        <v>0.70332067183162694</v>
      </c>
    </row>
    <row r="109" spans="1:2" x14ac:dyDescent="0.4">
      <c r="A109" s="42">
        <v>94</v>
      </c>
      <c r="B109" s="43">
        <v>0.70066410675911983</v>
      </c>
    </row>
    <row r="110" spans="1:2" x14ac:dyDescent="0.4">
      <c r="A110" s="42">
        <v>95</v>
      </c>
      <c r="B110" s="43">
        <v>0.69801757599708758</v>
      </c>
    </row>
    <row r="111" spans="1:2" x14ac:dyDescent="0.4">
      <c r="A111" s="42">
        <v>96</v>
      </c>
      <c r="B111" s="43">
        <v>0.6953810416441859</v>
      </c>
    </row>
    <row r="112" spans="1:2" x14ac:dyDescent="0.4">
      <c r="A112" s="42">
        <v>97</v>
      </c>
      <c r="B112" s="43">
        <v>0.69275446594223111</v>
      </c>
    </row>
    <row r="113" spans="1:2" x14ac:dyDescent="0.4">
      <c r="A113" s="42">
        <v>98</v>
      </c>
      <c r="B113" s="43">
        <v>0.69013781127565832</v>
      </c>
    </row>
    <row r="114" spans="1:2" x14ac:dyDescent="0.4">
      <c r="A114" s="42">
        <v>99</v>
      </c>
      <c r="B114" s="43">
        <v>0.68753104017098321</v>
      </c>
    </row>
    <row r="115" spans="1:2" x14ac:dyDescent="0.4">
      <c r="A115" s="42">
        <v>100</v>
      </c>
      <c r="B115" s="43">
        <v>0.68493411529626558</v>
      </c>
    </row>
    <row r="116" spans="1:2" x14ac:dyDescent="0.4">
      <c r="A116" s="42">
        <v>101</v>
      </c>
      <c r="B116" s="43">
        <v>0.68234699946057442</v>
      </c>
    </row>
    <row r="117" spans="1:2" x14ac:dyDescent="0.4">
      <c r="A117" s="42">
        <v>102</v>
      </c>
      <c r="B117" s="43">
        <v>0.67976965561345526</v>
      </c>
    </row>
    <row r="118" spans="1:2" x14ac:dyDescent="0.4">
      <c r="A118" s="42">
        <v>103</v>
      </c>
      <c r="B118" s="43">
        <v>0.67720204684439977</v>
      </c>
    </row>
    <row r="119" spans="1:2" x14ac:dyDescent="0.4">
      <c r="A119" s="42">
        <v>104</v>
      </c>
      <c r="B119" s="43">
        <v>0.67464413638231724</v>
      </c>
    </row>
    <row r="120" spans="1:2" x14ac:dyDescent="0.4">
      <c r="A120" s="42">
        <v>105</v>
      </c>
      <c r="B120" s="43">
        <v>0.67209588759500727</v>
      </c>
    </row>
    <row r="121" spans="1:2" x14ac:dyDescent="0.4">
      <c r="A121" s="42">
        <v>106</v>
      </c>
      <c r="B121" s="43">
        <v>0.66955726398863624</v>
      </c>
    </row>
    <row r="122" spans="1:2" x14ac:dyDescent="0.4">
      <c r="A122" s="42">
        <v>107</v>
      </c>
      <c r="B122" s="43">
        <v>0.66702822920721383</v>
      </c>
    </row>
    <row r="123" spans="1:2" x14ac:dyDescent="0.4">
      <c r="A123" s="42">
        <v>108</v>
      </c>
      <c r="B123" s="43">
        <v>0.66450874703207252</v>
      </c>
    </row>
    <row r="124" spans="1:2" x14ac:dyDescent="0.4">
      <c r="A124" s="42">
        <v>109</v>
      </c>
      <c r="B124" s="43">
        <v>0.6619987813813496</v>
      </c>
    </row>
    <row r="125" spans="1:2" x14ac:dyDescent="0.4">
      <c r="A125" s="42">
        <v>110</v>
      </c>
      <c r="B125" s="43">
        <v>0.65949829630946921</v>
      </c>
    </row>
    <row r="126" spans="1:2" x14ac:dyDescent="0.4">
      <c r="A126" s="42">
        <v>111</v>
      </c>
      <c r="B126" s="43">
        <v>0.65700725600662835</v>
      </c>
    </row>
    <row r="127" spans="1:2" x14ac:dyDescent="0.4">
      <c r="A127" s="42">
        <v>112</v>
      </c>
      <c r="B127" s="43">
        <v>0.65452562479828424</v>
      </c>
    </row>
    <row r="128" spans="1:2" x14ac:dyDescent="0.4">
      <c r="A128" s="42">
        <v>113</v>
      </c>
      <c r="B128" s="43">
        <v>0.6520533671446429</v>
      </c>
    </row>
    <row r="129" spans="1:2" x14ac:dyDescent="0.4">
      <c r="A129" s="42">
        <v>114</v>
      </c>
      <c r="B129" s="43">
        <v>0.64959044764015006</v>
      </c>
    </row>
    <row r="130" spans="1:2" x14ac:dyDescent="0.4">
      <c r="A130" s="42">
        <v>115</v>
      </c>
      <c r="B130" s="43">
        <v>0.64713683101298503</v>
      </c>
    </row>
    <row r="131" spans="1:2" x14ac:dyDescent="0.4">
      <c r="A131" s="42">
        <v>116</v>
      </c>
      <c r="B131" s="43">
        <v>0.64469248212455421</v>
      </c>
    </row>
    <row r="132" spans="1:2" x14ac:dyDescent="0.4">
      <c r="A132" s="42">
        <v>117</v>
      </c>
      <c r="B132" s="43">
        <v>0.64225736596898941</v>
      </c>
    </row>
    <row r="133" spans="1:2" x14ac:dyDescent="0.4">
      <c r="A133" s="42">
        <v>118</v>
      </c>
      <c r="B133" s="43">
        <v>0.63983144767264488</v>
      </c>
    </row>
    <row r="134" spans="1:2" x14ac:dyDescent="0.4">
      <c r="A134" s="42">
        <v>119</v>
      </c>
      <c r="B134" s="43">
        <v>0.63741469249359961</v>
      </c>
    </row>
    <row r="135" spans="1:2" x14ac:dyDescent="0.4">
      <c r="A135" s="42">
        <v>120</v>
      </c>
      <c r="B135" s="43">
        <v>0.63500706582115796</v>
      </c>
    </row>
    <row r="136" spans="1:2" x14ac:dyDescent="0.4">
      <c r="A136" s="42">
        <v>121</v>
      </c>
      <c r="B136" s="43">
        <v>0.63260853317535581</v>
      </c>
    </row>
    <row r="137" spans="1:2" x14ac:dyDescent="0.4">
      <c r="A137" s="42">
        <v>122</v>
      </c>
      <c r="B137" s="43">
        <v>0.63021906020646545</v>
      </c>
    </row>
    <row r="138" spans="1:2" x14ac:dyDescent="0.4">
      <c r="A138" s="42">
        <v>123</v>
      </c>
      <c r="B138" s="43">
        <v>0.62783861269450392</v>
      </c>
    </row>
    <row r="139" spans="1:2" x14ac:dyDescent="0.4">
      <c r="A139" s="42">
        <v>124</v>
      </c>
      <c r="B139" s="43">
        <v>0.62546715654874341</v>
      </c>
    </row>
    <row r="140" spans="1:2" x14ac:dyDescent="0.4">
      <c r="A140" s="42">
        <v>125</v>
      </c>
      <c r="B140" s="43">
        <v>0.62310465780722279</v>
      </c>
    </row>
    <row r="141" spans="1:2" x14ac:dyDescent="0.4">
      <c r="A141" s="42">
        <v>126</v>
      </c>
      <c r="B141" s="43">
        <v>0.620751082636261</v>
      </c>
    </row>
    <row r="142" spans="1:2" x14ac:dyDescent="0.4">
      <c r="A142" s="42">
        <v>127</v>
      </c>
      <c r="B142" s="43">
        <v>0.6184063973299726</v>
      </c>
    </row>
    <row r="143" spans="1:2" x14ac:dyDescent="0.4">
      <c r="A143" s="42">
        <v>128</v>
      </c>
      <c r="B143" s="43">
        <v>0.61607056830978568</v>
      </c>
    </row>
    <row r="144" spans="1:2" x14ac:dyDescent="0.4">
      <c r="A144" s="42">
        <v>129</v>
      </c>
      <c r="B144" s="43">
        <v>0.61374356212395986</v>
      </c>
    </row>
    <row r="145" spans="1:2" x14ac:dyDescent="0.4">
      <c r="A145" s="42">
        <v>130</v>
      </c>
      <c r="B145" s="43">
        <v>0.61142534544710825</v>
      </c>
    </row>
    <row r="146" spans="1:2" x14ac:dyDescent="0.4">
      <c r="A146" s="42">
        <v>131</v>
      </c>
      <c r="B146" s="43">
        <v>0.60911588507971959</v>
      </c>
    </row>
    <row r="147" spans="1:2" x14ac:dyDescent="0.4">
      <c r="A147" s="42">
        <v>132</v>
      </c>
      <c r="B147" s="43">
        <v>0.60681514794768288</v>
      </c>
    </row>
    <row r="148" spans="1:2" x14ac:dyDescent="0.4">
      <c r="A148" s="42">
        <v>133</v>
      </c>
      <c r="B148" s="43">
        <v>0.60452310110181406</v>
      </c>
    </row>
    <row r="149" spans="1:2" x14ac:dyDescent="0.4">
      <c r="A149" s="42">
        <v>134</v>
      </c>
      <c r="B149" s="43">
        <v>0.60223971171738389</v>
      </c>
    </row>
    <row r="150" spans="1:2" x14ac:dyDescent="0.4">
      <c r="A150" s="42">
        <v>135</v>
      </c>
      <c r="B150" s="43">
        <v>0.59996494709364745</v>
      </c>
    </row>
    <row r="151" spans="1:2" x14ac:dyDescent="0.4">
      <c r="A151" s="42">
        <v>136</v>
      </c>
      <c r="B151" s="43">
        <v>0.59769877465337673</v>
      </c>
    </row>
    <row r="152" spans="1:2" x14ac:dyDescent="0.4">
      <c r="A152" s="42">
        <v>137</v>
      </c>
      <c r="B152" s="43">
        <v>0.59544116194239338</v>
      </c>
    </row>
    <row r="153" spans="1:2" x14ac:dyDescent="0.4">
      <c r="A153" s="42">
        <v>138</v>
      </c>
      <c r="B153" s="43">
        <v>0.59319207662910434</v>
      </c>
    </row>
    <row r="154" spans="1:2" x14ac:dyDescent="0.4">
      <c r="A154" s="42">
        <v>139</v>
      </c>
      <c r="B154" s="43">
        <v>0.59095148650403817</v>
      </c>
    </row>
    <row r="155" spans="1:2" x14ac:dyDescent="0.4">
      <c r="A155" s="42">
        <v>140</v>
      </c>
      <c r="B155" s="43">
        <v>0.58871935947938481</v>
      </c>
    </row>
    <row r="156" spans="1:2" x14ac:dyDescent="0.4">
      <c r="A156" s="42">
        <v>141</v>
      </c>
      <c r="B156" s="43">
        <v>0.58649566358853511</v>
      </c>
    </row>
    <row r="157" spans="1:2" x14ac:dyDescent="0.4">
      <c r="A157" s="42">
        <v>142</v>
      </c>
      <c r="B157" s="43">
        <v>0.58428036698562347</v>
      </c>
    </row>
    <row r="158" spans="1:2" x14ac:dyDescent="0.4">
      <c r="A158" s="42">
        <v>143</v>
      </c>
      <c r="B158" s="43">
        <v>0.58207343794507171</v>
      </c>
    </row>
    <row r="159" spans="1:2" x14ac:dyDescent="0.4">
      <c r="A159" s="42">
        <v>144</v>
      </c>
      <c r="B159" s="43">
        <v>0.5798748448611345</v>
      </c>
    </row>
    <row r="160" spans="1:2" x14ac:dyDescent="0.4">
      <c r="A160" s="42">
        <v>145</v>
      </c>
      <c r="B160" s="43">
        <v>0.57768455624744752</v>
      </c>
    </row>
    <row r="161" spans="1:2" x14ac:dyDescent="0.4">
      <c r="A161" s="42">
        <v>146</v>
      </c>
      <c r="B161" s="43">
        <v>0.57550254073657536</v>
      </c>
    </row>
    <row r="162" spans="1:2" x14ac:dyDescent="0.4">
      <c r="A162" s="42">
        <v>147</v>
      </c>
      <c r="B162" s="43">
        <v>0.57332876707956293</v>
      </c>
    </row>
    <row r="163" spans="1:2" x14ac:dyDescent="0.4">
      <c r="A163" s="42">
        <v>148</v>
      </c>
      <c r="B163" s="43">
        <v>0.57116320414548827</v>
      </c>
    </row>
    <row r="164" spans="1:2" x14ac:dyDescent="0.4">
      <c r="A164" s="42">
        <v>149</v>
      </c>
      <c r="B164" s="43">
        <v>0.56900582092101604</v>
      </c>
    </row>
    <row r="165" spans="1:2" x14ac:dyDescent="0.4">
      <c r="A165" s="42">
        <v>150</v>
      </c>
      <c r="B165" s="43">
        <v>0.56685658650995374</v>
      </c>
    </row>
    <row r="166" spans="1:2" x14ac:dyDescent="0.4">
      <c r="A166" s="42">
        <v>151</v>
      </c>
      <c r="B166" s="43">
        <v>0.56471547013280932</v>
      </c>
    </row>
    <row r="167" spans="1:2" x14ac:dyDescent="0.4">
      <c r="A167" s="42">
        <v>152</v>
      </c>
      <c r="B167" s="43">
        <v>0.56258244112635014</v>
      </c>
    </row>
    <row r="168" spans="1:2" x14ac:dyDescent="0.4">
      <c r="A168" s="42">
        <v>153</v>
      </c>
      <c r="B168" s="43">
        <v>0.56045746894316406</v>
      </c>
    </row>
    <row r="169" spans="1:2" x14ac:dyDescent="0.4">
      <c r="A169" s="42">
        <v>154</v>
      </c>
      <c r="B169" s="43">
        <v>0.55834052315122151</v>
      </c>
    </row>
    <row r="170" spans="1:2" x14ac:dyDescent="0.4">
      <c r="A170" s="42">
        <v>155</v>
      </c>
      <c r="B170" s="43">
        <v>0.55623157343344065</v>
      </c>
    </row>
    <row r="171" spans="1:2" x14ac:dyDescent="0.4">
      <c r="A171" s="42">
        <v>156</v>
      </c>
      <c r="B171" s="43">
        <v>0.5541305895872517</v>
      </c>
    </row>
    <row r="172" spans="1:2" x14ac:dyDescent="0.4">
      <c r="A172" s="42">
        <v>157</v>
      </c>
      <c r="B172" s="43">
        <v>0.55203754152416618</v>
      </c>
    </row>
    <row r="173" spans="1:2" x14ac:dyDescent="0.4">
      <c r="A173" s="42">
        <v>158</v>
      </c>
      <c r="B173" s="43">
        <v>0.54995239926934447</v>
      </c>
    </row>
    <row r="174" spans="1:2" x14ac:dyDescent="0.4">
      <c r="A174" s="42">
        <v>159</v>
      </c>
      <c r="B174" s="43">
        <v>0.5478751329611673</v>
      </c>
    </row>
    <row r="175" spans="1:2" x14ac:dyDescent="0.4">
      <c r="A175" s="42">
        <v>160</v>
      </c>
      <c r="B175" s="43">
        <v>0.54580571285080792</v>
      </c>
    </row>
    <row r="176" spans="1:2" x14ac:dyDescent="0.4">
      <c r="A176" s="42">
        <v>161</v>
      </c>
      <c r="B176" s="43">
        <v>0.54374410930180639</v>
      </c>
    </row>
    <row r="177" spans="1:2" x14ac:dyDescent="0.4">
      <c r="A177" s="42">
        <v>162</v>
      </c>
      <c r="B177" s="43">
        <v>0.54169029278964442</v>
      </c>
    </row>
    <row r="178" spans="1:2" x14ac:dyDescent="0.4">
      <c r="A178" s="42">
        <v>163</v>
      </c>
      <c r="B178" s="43">
        <v>0.53964423390132332</v>
      </c>
    </row>
    <row r="179" spans="1:2" x14ac:dyDescent="0.4">
      <c r="A179" s="42">
        <v>164</v>
      </c>
      <c r="B179" s="43">
        <v>0.53760590333494229</v>
      </c>
    </row>
    <row r="180" spans="1:2" x14ac:dyDescent="0.4">
      <c r="A180" s="42">
        <v>165</v>
      </c>
      <c r="B180" s="43">
        <v>0.53557527189927889</v>
      </c>
    </row>
    <row r="181" spans="1:2" x14ac:dyDescent="0.4">
      <c r="A181" s="42">
        <v>166</v>
      </c>
      <c r="B181" s="43">
        <v>0.53355231051337104</v>
      </c>
    </row>
    <row r="182" spans="1:2" x14ac:dyDescent="0.4">
      <c r="A182" s="42">
        <v>167</v>
      </c>
      <c r="B182" s="43">
        <v>0.53153699020610079</v>
      </c>
    </row>
    <row r="183" spans="1:2" x14ac:dyDescent="0.4">
      <c r="A183" s="42">
        <v>168</v>
      </c>
      <c r="B183" s="43">
        <v>0.52952928211577877</v>
      </c>
    </row>
    <row r="184" spans="1:2" x14ac:dyDescent="0.4">
      <c r="A184" s="42">
        <v>169</v>
      </c>
      <c r="B184" s="43">
        <v>0.52752915748973161</v>
      </c>
    </row>
    <row r="185" spans="1:2" x14ac:dyDescent="0.4">
      <c r="A185" s="42">
        <v>170</v>
      </c>
      <c r="B185" s="43">
        <v>0.52553658768388956</v>
      </c>
    </row>
    <row r="186" spans="1:2" x14ac:dyDescent="0.4">
      <c r="A186" s="42">
        <v>171</v>
      </c>
      <c r="B186" s="43">
        <v>0.52355154416237659</v>
      </c>
    </row>
    <row r="187" spans="1:2" x14ac:dyDescent="0.4">
      <c r="A187" s="42">
        <v>172</v>
      </c>
      <c r="B187" s="43">
        <v>0.52157399849710162</v>
      </c>
    </row>
    <row r="188" spans="1:2" x14ac:dyDescent="0.4">
      <c r="A188" s="42">
        <v>173</v>
      </c>
      <c r="B188" s="43">
        <v>0.51960392236735164</v>
      </c>
    </row>
    <row r="189" spans="1:2" x14ac:dyDescent="0.4">
      <c r="A189" s="42">
        <v>174</v>
      </c>
      <c r="B189" s="43">
        <v>0.51764128755938565</v>
      </c>
    </row>
    <row r="190" spans="1:2" x14ac:dyDescent="0.4">
      <c r="A190" s="42">
        <v>175</v>
      </c>
      <c r="B190" s="43">
        <v>0.51568606596603106</v>
      </c>
    </row>
    <row r="191" spans="1:2" x14ac:dyDescent="0.4">
      <c r="A191" s="42">
        <v>176</v>
      </c>
      <c r="B191" s="43">
        <v>0.51373822958628101</v>
      </c>
    </row>
    <row r="192" spans="1:2" x14ac:dyDescent="0.4">
      <c r="A192" s="42">
        <v>177</v>
      </c>
      <c r="B192" s="43">
        <v>0.51179775052489307</v>
      </c>
    </row>
    <row r="193" spans="1:2" x14ac:dyDescent="0.4">
      <c r="A193" s="42">
        <v>178</v>
      </c>
      <c r="B193" s="43">
        <v>0.50986460099199038</v>
      </c>
    </row>
    <row r="194" spans="1:2" x14ac:dyDescent="0.4">
      <c r="A194" s="42">
        <v>179</v>
      </c>
      <c r="B194" s="43">
        <v>0.50793875330266314</v>
      </c>
    </row>
    <row r="195" spans="1:2" x14ac:dyDescent="0.4">
      <c r="A195" s="42">
        <v>180</v>
      </c>
      <c r="B195" s="43">
        <v>0.506020179876572</v>
      </c>
    </row>
    <row r="196" spans="1:2" x14ac:dyDescent="0.4">
      <c r="A196" s="42">
        <v>181</v>
      </c>
      <c r="B196" s="43">
        <v>0.50410885323755406</v>
      </c>
    </row>
    <row r="197" spans="1:2" x14ac:dyDescent="0.4">
      <c r="A197" s="42">
        <v>182</v>
      </c>
      <c r="B197" s="43">
        <v>0.50220474601322806</v>
      </c>
    </row>
    <row r="198" spans="1:2" x14ac:dyDescent="0.4">
      <c r="A198" s="42">
        <v>183</v>
      </c>
      <c r="B198" s="43">
        <v>0.50030783093460318</v>
      </c>
    </row>
    <row r="199" spans="1:2" x14ac:dyDescent="0.4">
      <c r="A199" s="42">
        <v>184</v>
      </c>
      <c r="B199" s="43">
        <v>0.49841808083568839</v>
      </c>
    </row>
    <row r="200" spans="1:2" x14ac:dyDescent="0.4">
      <c r="A200" s="42">
        <v>185</v>
      </c>
      <c r="B200" s="43">
        <v>0.49653546865310338</v>
      </c>
    </row>
    <row r="201" spans="1:2" x14ac:dyDescent="0.4">
      <c r="A201" s="42">
        <v>186</v>
      </c>
      <c r="B201" s="43">
        <v>0.49465996742569102</v>
      </c>
    </row>
    <row r="202" spans="1:2" x14ac:dyDescent="0.4">
      <c r="A202" s="42">
        <v>187</v>
      </c>
      <c r="B202" s="43">
        <v>0.49279155029413091</v>
      </c>
    </row>
    <row r="203" spans="1:2" x14ac:dyDescent="0.4">
      <c r="A203" s="42">
        <v>188</v>
      </c>
      <c r="B203" s="43">
        <v>0.49093019050055531</v>
      </c>
    </row>
    <row r="204" spans="1:2" x14ac:dyDescent="0.4">
      <c r="A204" s="42">
        <v>189</v>
      </c>
      <c r="B204" s="43">
        <v>0.48907586138816544</v>
      </c>
    </row>
    <row r="205" spans="1:2" x14ac:dyDescent="0.4">
      <c r="A205" s="42">
        <v>190</v>
      </c>
      <c r="B205" s="43">
        <v>0.4872285364008499</v>
      </c>
    </row>
    <row r="206" spans="1:2" x14ac:dyDescent="0.4">
      <c r="A206" s="42">
        <v>191</v>
      </c>
      <c r="B206" s="43">
        <v>0.48538818908280451</v>
      </c>
    </row>
    <row r="207" spans="1:2" x14ac:dyDescent="0.4">
      <c r="A207" s="42">
        <v>192</v>
      </c>
      <c r="B207" s="43">
        <v>0.48355479307815302</v>
      </c>
    </row>
    <row r="208" spans="1:2" x14ac:dyDescent="0.4">
      <c r="A208" s="42">
        <v>193</v>
      </c>
      <c r="B208" s="43">
        <v>0.48172832213057054</v>
      </c>
    </row>
    <row r="209" spans="1:2" x14ac:dyDescent="0.4">
      <c r="A209" s="42">
        <v>194</v>
      </c>
      <c r="B209" s="43">
        <v>0.4799087500829059</v>
      </c>
    </row>
    <row r="210" spans="1:2" x14ac:dyDescent="0.4">
      <c r="A210" s="42">
        <v>195</v>
      </c>
      <c r="B210" s="43">
        <v>0.47809605087680895</v>
      </c>
    </row>
    <row r="211" spans="1:2" x14ac:dyDescent="0.4">
      <c r="A211" s="42">
        <v>196</v>
      </c>
      <c r="B211" s="43">
        <v>0.47629019855235616</v>
      </c>
    </row>
    <row r="212" spans="1:2" x14ac:dyDescent="0.4">
      <c r="A212" s="42">
        <v>197</v>
      </c>
      <c r="B212" s="43">
        <v>0.47449116724767898</v>
      </c>
    </row>
    <row r="213" spans="1:2" x14ac:dyDescent="0.4">
      <c r="A213" s="42">
        <v>198</v>
      </c>
      <c r="B213" s="43">
        <v>0.47269893119859407</v>
      </c>
    </row>
    <row r="214" spans="1:2" x14ac:dyDescent="0.4">
      <c r="A214" s="42">
        <v>199</v>
      </c>
      <c r="B214" s="43">
        <v>0.47091346473823359</v>
      </c>
    </row>
    <row r="215" spans="1:2" x14ac:dyDescent="0.4">
      <c r="A215" s="42">
        <v>200</v>
      </c>
      <c r="B215" s="43">
        <v>0.46913474229667801</v>
      </c>
    </row>
    <row r="216" spans="1:2" x14ac:dyDescent="0.4">
      <c r="A216" s="42">
        <v>201</v>
      </c>
      <c r="B216" s="43">
        <v>0.46736273840058995</v>
      </c>
    </row>
    <row r="217" spans="1:2" x14ac:dyDescent="0.4">
      <c r="A217" s="42">
        <v>202</v>
      </c>
      <c r="B217" s="43">
        <v>0.46559742767284912</v>
      </c>
    </row>
    <row r="218" spans="1:2" x14ac:dyDescent="0.4">
      <c r="A218" s="42">
        <v>203</v>
      </c>
      <c r="B218" s="43">
        <v>0.46383878483218915</v>
      </c>
    </row>
    <row r="219" spans="1:2" x14ac:dyDescent="0.4">
      <c r="A219" s="42">
        <v>204</v>
      </c>
      <c r="B219" s="43">
        <v>0.46208678469283543</v>
      </c>
    </row>
    <row r="220" spans="1:2" x14ac:dyDescent="0.4">
      <c r="A220" s="42">
        <v>205</v>
      </c>
      <c r="B220" s="43">
        <v>0.46034140216414471</v>
      </c>
    </row>
    <row r="221" spans="1:2" x14ac:dyDescent="0.4">
      <c r="A221" s="42">
        <v>206</v>
      </c>
      <c r="B221" s="43">
        <v>0.45860261225024468</v>
      </c>
    </row>
    <row r="222" spans="1:2" x14ac:dyDescent="0.4">
      <c r="A222" s="42">
        <v>207</v>
      </c>
      <c r="B222" s="43">
        <v>0.45687039004967761</v>
      </c>
    </row>
    <row r="223" spans="1:2" x14ac:dyDescent="0.4">
      <c r="A223" s="42">
        <v>208</v>
      </c>
      <c r="B223" s="43">
        <v>0.45514471075504265</v>
      </c>
    </row>
    <row r="224" spans="1:2" x14ac:dyDescent="0.4">
      <c r="A224" s="42">
        <v>209</v>
      </c>
      <c r="B224" s="43">
        <v>0.45342554965264059</v>
      </c>
    </row>
    <row r="225" spans="1:2" x14ac:dyDescent="0.4">
      <c r="A225" s="42">
        <v>210</v>
      </c>
      <c r="B225" s="43">
        <v>0.45171288212212063</v>
      </c>
    </row>
    <row r="226" spans="1:2" x14ac:dyDescent="0.4">
      <c r="A226" s="42">
        <v>211</v>
      </c>
      <c r="B226" s="43">
        <v>0.45000668363612711</v>
      </c>
    </row>
    <row r="227" spans="1:2" x14ac:dyDescent="0.4">
      <c r="A227" s="42">
        <v>212</v>
      </c>
      <c r="B227" s="43">
        <v>0.44830692975994824</v>
      </c>
    </row>
    <row r="228" spans="1:2" x14ac:dyDescent="0.4">
      <c r="A228" s="42">
        <v>213</v>
      </c>
      <c r="B228" s="43">
        <v>0.44661359615116697</v>
      </c>
    </row>
    <row r="229" spans="1:2" x14ac:dyDescent="0.4">
      <c r="A229" s="42">
        <v>214</v>
      </c>
      <c r="B229" s="43">
        <v>0.44492665855931135</v>
      </c>
    </row>
    <row r="230" spans="1:2" x14ac:dyDescent="0.4">
      <c r="A230" s="42">
        <v>215</v>
      </c>
      <c r="B230" s="43">
        <v>0.44324609282550775</v>
      </c>
    </row>
    <row r="231" spans="1:2" x14ac:dyDescent="0.4">
      <c r="A231" s="42">
        <v>216</v>
      </c>
      <c r="B231" s="43">
        <v>0.44157187488213495</v>
      </c>
    </row>
    <row r="232" spans="1:2" x14ac:dyDescent="0.4">
      <c r="A232" s="42">
        <v>217</v>
      </c>
      <c r="B232" s="43">
        <v>0.43990398075247961</v>
      </c>
    </row>
    <row r="233" spans="1:2" x14ac:dyDescent="0.4">
      <c r="A233" s="42">
        <v>218</v>
      </c>
      <c r="B233" s="43">
        <v>0.43824238655039188</v>
      </c>
    </row>
    <row r="234" spans="1:2" x14ac:dyDescent="0.4">
      <c r="A234" s="42">
        <v>219</v>
      </c>
      <c r="B234" s="43">
        <v>0.43658706847994477</v>
      </c>
    </row>
    <row r="235" spans="1:2" x14ac:dyDescent="0.4">
      <c r="A235" s="42">
        <v>220</v>
      </c>
      <c r="B235" s="43">
        <v>0.43493800283509243</v>
      </c>
    </row>
    <row r="236" spans="1:2" x14ac:dyDescent="0.4">
      <c r="A236" s="42">
        <v>221</v>
      </c>
      <c r="B236" s="43">
        <v>0.43329516599933066</v>
      </c>
    </row>
    <row r="237" spans="1:2" x14ac:dyDescent="0.4">
      <c r="A237" s="42">
        <v>222</v>
      </c>
      <c r="B237" s="43">
        <v>0.43165853444535934</v>
      </c>
    </row>
    <row r="238" spans="1:2" x14ac:dyDescent="0.4">
      <c r="A238" s="42">
        <v>223</v>
      </c>
      <c r="B238" s="43">
        <v>0.4300280847347448</v>
      </c>
    </row>
    <row r="239" spans="1:2" x14ac:dyDescent="0.4">
      <c r="A239" s="42">
        <v>224</v>
      </c>
      <c r="B239" s="43">
        <v>0.4284037935175844</v>
      </c>
    </row>
    <row r="240" spans="1:2" x14ac:dyDescent="0.4">
      <c r="A240" s="42">
        <v>225</v>
      </c>
      <c r="B240" s="43">
        <v>0.42678563753217241</v>
      </c>
    </row>
    <row r="241" spans="1:2" x14ac:dyDescent="0.4">
      <c r="A241" s="42">
        <v>226</v>
      </c>
      <c r="B241" s="43">
        <v>0.42517359360466644</v>
      </c>
    </row>
    <row r="242" spans="1:2" x14ac:dyDescent="0.4">
      <c r="A242" s="42">
        <v>227</v>
      </c>
      <c r="B242" s="43">
        <v>0.42356763864875568</v>
      </c>
    </row>
    <row r="243" spans="1:2" x14ac:dyDescent="0.4">
      <c r="A243" s="42">
        <v>228</v>
      </c>
      <c r="B243" s="43">
        <v>0.42196774966533052</v>
      </c>
    </row>
    <row r="244" spans="1:2" x14ac:dyDescent="0.4">
      <c r="A244" s="42">
        <v>229</v>
      </c>
      <c r="B244" s="43">
        <v>0.42037390374215311</v>
      </c>
    </row>
    <row r="245" spans="1:2" x14ac:dyDescent="0.4">
      <c r="A245" s="42">
        <v>230</v>
      </c>
      <c r="B245" s="43">
        <v>0.41878607805352869</v>
      </c>
    </row>
    <row r="246" spans="1:2" x14ac:dyDescent="0.4">
      <c r="A246" s="42">
        <v>231</v>
      </c>
      <c r="B246" s="43">
        <v>0.4172042498599795</v>
      </c>
    </row>
    <row r="247" spans="1:2" x14ac:dyDescent="0.4">
      <c r="A247" s="42">
        <v>232</v>
      </c>
      <c r="B247" s="43">
        <v>0.41562839650791872</v>
      </c>
    </row>
    <row r="248" spans="1:2" x14ac:dyDescent="0.4">
      <c r="A248" s="42">
        <v>233</v>
      </c>
      <c r="B248" s="43">
        <v>0.41405849542932593</v>
      </c>
    </row>
    <row r="249" spans="1:2" x14ac:dyDescent="0.4">
      <c r="A249" s="42">
        <v>234</v>
      </c>
      <c r="B249" s="43">
        <v>0.41249452414142435</v>
      </c>
    </row>
    <row r="250" spans="1:2" x14ac:dyDescent="0.4">
      <c r="A250" s="42">
        <v>235</v>
      </c>
      <c r="B250" s="43">
        <v>0.41093646024635822</v>
      </c>
    </row>
    <row r="251" spans="1:2" x14ac:dyDescent="0.4">
      <c r="A251" s="42">
        <v>236</v>
      </c>
      <c r="B251" s="43">
        <v>0.40938428143087258</v>
      </c>
    </row>
    <row r="252" spans="1:2" x14ac:dyDescent="0.4">
      <c r="A252" s="42">
        <v>237</v>
      </c>
      <c r="B252" s="43">
        <v>0.40783796546599366</v>
      </c>
    </row>
    <row r="253" spans="1:2" x14ac:dyDescent="0.4">
      <c r="A253" s="42">
        <v>238</v>
      </c>
      <c r="B253" s="43">
        <v>0.40629749020671013</v>
      </c>
    </row>
    <row r="254" spans="1:2" x14ac:dyDescent="0.4">
      <c r="A254" s="42">
        <v>239</v>
      </c>
      <c r="B254" s="43">
        <v>0.40476283359165638</v>
      </c>
    </row>
    <row r="255" spans="1:2" x14ac:dyDescent="0.4">
      <c r="A255" s="42">
        <v>240</v>
      </c>
      <c r="B255" s="43">
        <v>0.40323397364279645</v>
      </c>
    </row>
    <row r="256" spans="1:2" x14ac:dyDescent="0.4">
      <c r="A256" s="42">
        <v>241</v>
      </c>
      <c r="B256" s="43">
        <v>0.40171088846510949</v>
      </c>
    </row>
    <row r="257" spans="1:2" x14ac:dyDescent="0.4">
      <c r="A257" s="42">
        <v>242</v>
      </c>
      <c r="B257" s="43">
        <v>0.40019355624627534</v>
      </c>
    </row>
    <row r="258" spans="1:2" x14ac:dyDescent="0.4">
      <c r="A258" s="42">
        <v>243</v>
      </c>
      <c r="B258" s="43">
        <v>0.39868195525636341</v>
      </c>
    </row>
    <row r="259" spans="1:2" x14ac:dyDescent="0.4">
      <c r="A259" s="42">
        <v>244</v>
      </c>
      <c r="B259" s="43">
        <v>0.39717606384752052</v>
      </c>
    </row>
    <row r="260" spans="1:2" x14ac:dyDescent="0.4">
      <c r="A260" s="42">
        <v>245</v>
      </c>
      <c r="B260" s="43">
        <v>0.39567586045366127</v>
      </c>
    </row>
    <row r="261" spans="1:2" x14ac:dyDescent="0.4">
      <c r="A261" s="42">
        <v>246</v>
      </c>
      <c r="B261" s="43">
        <v>0.39418132359015928</v>
      </c>
    </row>
    <row r="262" spans="1:2" x14ac:dyDescent="0.4">
      <c r="A262" s="42">
        <v>247</v>
      </c>
      <c r="B262" s="43">
        <v>0.39269243185353919</v>
      </c>
    </row>
    <row r="263" spans="1:2" x14ac:dyDescent="0.4">
      <c r="A263" s="42">
        <v>248</v>
      </c>
      <c r="B263" s="43">
        <v>0.39120916392117033</v>
      </c>
    </row>
    <row r="264" spans="1:2" x14ac:dyDescent="0.4">
      <c r="A264" s="42">
        <v>249</v>
      </c>
      <c r="B264" s="43">
        <v>0.38973149855096145</v>
      </c>
    </row>
    <row r="265" spans="1:2" x14ac:dyDescent="0.4">
      <c r="A265" s="42">
        <v>250</v>
      </c>
      <c r="B265" s="43">
        <v>0.38825941458105623</v>
      </c>
    </row>
    <row r="266" spans="1:2" x14ac:dyDescent="0.4">
      <c r="A266" s="42">
        <v>251</v>
      </c>
      <c r="B266" s="43">
        <v>0.38679289092953045</v>
      </c>
    </row>
    <row r="267" spans="1:2" x14ac:dyDescent="0.4">
      <c r="A267" s="42">
        <v>252</v>
      </c>
      <c r="B267" s="43">
        <v>0.38533190659408995</v>
      </c>
    </row>
    <row r="268" spans="1:2" x14ac:dyDescent="0.4">
      <c r="A268" s="42">
        <v>253</v>
      </c>
      <c r="B268" s="43">
        <v>0.38387644065177029</v>
      </c>
    </row>
    <row r="269" spans="1:2" x14ac:dyDescent="0.4">
      <c r="A269" s="42">
        <v>254</v>
      </c>
      <c r="B269" s="43">
        <v>0.38242647225863602</v>
      </c>
    </row>
    <row r="270" spans="1:2" x14ac:dyDescent="0.4">
      <c r="A270" s="42">
        <v>255</v>
      </c>
      <c r="B270" s="43">
        <v>0.38098198064948341</v>
      </c>
    </row>
    <row r="271" spans="1:2" x14ac:dyDescent="0.4">
      <c r="A271" s="42">
        <v>256</v>
      </c>
      <c r="B271" s="43">
        <v>0.37954294513754233</v>
      </c>
    </row>
    <row r="272" spans="1:2" x14ac:dyDescent="0.4">
      <c r="A272" s="42">
        <v>257</v>
      </c>
      <c r="B272" s="43">
        <v>0.37810934511418021</v>
      </c>
    </row>
    <row r="273" spans="1:2" x14ac:dyDescent="0.4">
      <c r="A273" s="42">
        <v>258</v>
      </c>
      <c r="B273" s="43">
        <v>0.37668116004860702</v>
      </c>
    </row>
    <row r="274" spans="1:2" x14ac:dyDescent="0.4">
      <c r="A274" s="42">
        <v>259</v>
      </c>
      <c r="B274" s="43">
        <v>0.37525836948758096</v>
      </c>
    </row>
    <row r="275" spans="1:2" x14ac:dyDescent="0.4">
      <c r="A275" s="42">
        <v>260</v>
      </c>
      <c r="B275" s="43">
        <v>0.37384095305511567</v>
      </c>
    </row>
    <row r="276" spans="1:2" x14ac:dyDescent="0.4">
      <c r="A276" s="42">
        <v>261</v>
      </c>
      <c r="B276" s="43">
        <v>0.37242889045218863</v>
      </c>
    </row>
    <row r="277" spans="1:2" x14ac:dyDescent="0.4">
      <c r="A277" s="42">
        <v>262</v>
      </c>
      <c r="B277" s="43">
        <v>0.37102216145645017</v>
      </c>
    </row>
    <row r="278" spans="1:2" x14ac:dyDescent="0.4">
      <c r="A278" s="42">
        <v>263</v>
      </c>
      <c r="B278" s="43">
        <v>0.36962074592193389</v>
      </c>
    </row>
    <row r="279" spans="1:2" x14ac:dyDescent="0.4">
      <c r="A279" s="42">
        <v>264</v>
      </c>
      <c r="B279" s="43">
        <v>0.36822462377876825</v>
      </c>
    </row>
    <row r="280" spans="1:2" x14ac:dyDescent="0.4">
      <c r="A280" s="42">
        <v>265</v>
      </c>
      <c r="B280" s="43">
        <v>0.36683377503288944</v>
      </c>
    </row>
    <row r="281" spans="1:2" x14ac:dyDescent="0.4">
      <c r="A281" s="42">
        <v>266</v>
      </c>
      <c r="B281" s="43">
        <v>0.36544817976575417</v>
      </c>
    </row>
    <row r="282" spans="1:2" x14ac:dyDescent="0.4">
      <c r="A282" s="42">
        <v>267</v>
      </c>
      <c r="B282" s="43">
        <v>0.36406781813405542</v>
      </c>
    </row>
    <row r="283" spans="1:2" x14ac:dyDescent="0.4">
      <c r="A283" s="42">
        <v>268</v>
      </c>
      <c r="B283" s="43">
        <v>0.36269267036943759</v>
      </c>
    </row>
    <row r="284" spans="1:2" x14ac:dyDescent="0.4">
      <c r="A284" s="42">
        <v>269</v>
      </c>
      <c r="B284" s="43">
        <v>0.36132271677821365</v>
      </c>
    </row>
    <row r="285" spans="1:2" x14ac:dyDescent="0.4">
      <c r="A285" s="42">
        <v>270</v>
      </c>
      <c r="B285" s="43">
        <v>0.35995793774108314</v>
      </c>
    </row>
    <row r="286" spans="1:2" x14ac:dyDescent="0.4">
      <c r="A286" s="42">
        <v>271</v>
      </c>
      <c r="B286" s="43">
        <v>0.35859831371285106</v>
      </c>
    </row>
    <row r="287" spans="1:2" x14ac:dyDescent="0.4">
      <c r="A287" s="42">
        <v>272</v>
      </c>
      <c r="B287" s="43">
        <v>0.35724382522214804</v>
      </c>
    </row>
    <row r="288" spans="1:2" x14ac:dyDescent="0.4">
      <c r="A288" s="42">
        <v>273</v>
      </c>
      <c r="B288" s="43">
        <v>0.35589445287115146</v>
      </c>
    </row>
    <row r="289" spans="1:2" x14ac:dyDescent="0.4">
      <c r="A289" s="42">
        <v>274</v>
      </c>
      <c r="B289" s="43">
        <v>0.35455017733530758</v>
      </c>
    </row>
    <row r="290" spans="1:2" x14ac:dyDescent="0.4">
      <c r="A290" s="42">
        <v>275</v>
      </c>
      <c r="B290" s="43">
        <v>0.35321097936305512</v>
      </c>
    </row>
    <row r="291" spans="1:2" x14ac:dyDescent="0.4">
      <c r="A291" s="42">
        <v>276</v>
      </c>
      <c r="B291" s="43">
        <v>0.35187683977554901</v>
      </c>
    </row>
    <row r="292" spans="1:2" x14ac:dyDescent="0.4">
      <c r="A292" s="42">
        <v>277</v>
      </c>
      <c r="B292" s="43">
        <v>0.35054773946638651</v>
      </c>
    </row>
    <row r="293" spans="1:2" x14ac:dyDescent="0.4">
      <c r="A293" s="42">
        <v>278</v>
      </c>
      <c r="B293" s="43">
        <v>0.34922365940133243</v>
      </c>
    </row>
    <row r="294" spans="1:2" x14ac:dyDescent="0.4">
      <c r="A294" s="42">
        <v>279</v>
      </c>
      <c r="B294" s="43">
        <v>0.34790458061804769</v>
      </c>
    </row>
    <row r="295" spans="1:2" x14ac:dyDescent="0.4">
      <c r="A295" s="42">
        <v>280</v>
      </c>
      <c r="B295" s="43">
        <v>0.34659048422581717</v>
      </c>
    </row>
    <row r="296" spans="1:2" x14ac:dyDescent="0.4">
      <c r="A296" s="42">
        <v>281</v>
      </c>
      <c r="B296" s="43">
        <v>0.3452813514052791</v>
      </c>
    </row>
    <row r="297" spans="1:2" x14ac:dyDescent="0.4">
      <c r="A297" s="42">
        <v>282</v>
      </c>
      <c r="B297" s="43">
        <v>0.34397716340815615</v>
      </c>
    </row>
    <row r="298" spans="1:2" x14ac:dyDescent="0.4">
      <c r="A298" s="42">
        <v>283</v>
      </c>
      <c r="B298" s="43">
        <v>0.34267790155698608</v>
      </c>
    </row>
    <row r="299" spans="1:2" x14ac:dyDescent="0.4">
      <c r="A299" s="42">
        <v>284</v>
      </c>
      <c r="B299" s="43">
        <v>0.34138354724485481</v>
      </c>
    </row>
    <row r="300" spans="1:2" x14ac:dyDescent="0.4">
      <c r="A300" s="42">
        <v>285</v>
      </c>
      <c r="B300" s="43">
        <v>0.34009408193513002</v>
      </c>
    </row>
    <row r="301" spans="1:2" x14ac:dyDescent="0.4">
      <c r="A301" s="42">
        <v>286</v>
      </c>
      <c r="B301" s="43">
        <v>0.33880948716119524</v>
      </c>
    </row>
    <row r="302" spans="1:2" x14ac:dyDescent="0.4">
      <c r="A302" s="42">
        <v>287</v>
      </c>
      <c r="B302" s="43">
        <v>0.33752974452618567</v>
      </c>
    </row>
    <row r="303" spans="1:2" x14ac:dyDescent="0.4">
      <c r="A303" s="42">
        <v>288</v>
      </c>
      <c r="B303" s="43">
        <v>0.33625483570272485</v>
      </c>
    </row>
    <row r="304" spans="1:2" x14ac:dyDescent="0.4">
      <c r="A304" s="42">
        <v>289</v>
      </c>
      <c r="B304" s="43">
        <v>0.33498474243266213</v>
      </c>
    </row>
    <row r="305" spans="1:2" x14ac:dyDescent="0.4">
      <c r="A305" s="42">
        <v>290</v>
      </c>
      <c r="B305" s="43">
        <v>0.3337194465268104</v>
      </c>
    </row>
    <row r="306" spans="1:2" x14ac:dyDescent="0.4">
      <c r="A306" s="42">
        <v>291</v>
      </c>
      <c r="B306" s="43">
        <v>0.33245892986468717</v>
      </c>
    </row>
    <row r="307" spans="1:2" x14ac:dyDescent="0.4">
      <c r="A307" s="42">
        <v>292</v>
      </c>
      <c r="B307" s="43">
        <v>0.33120317439425362</v>
      </c>
    </row>
    <row r="308" spans="1:2" x14ac:dyDescent="0.4">
      <c r="A308" s="42">
        <v>293</v>
      </c>
      <c r="B308" s="43">
        <v>0.32995216213165668</v>
      </c>
    </row>
    <row r="309" spans="1:2" x14ac:dyDescent="0.4">
      <c r="A309" s="42">
        <v>294</v>
      </c>
      <c r="B309" s="43">
        <v>0.32870587516097177</v>
      </c>
    </row>
    <row r="310" spans="1:2" x14ac:dyDescent="0.4">
      <c r="A310" s="42">
        <v>295</v>
      </c>
      <c r="B310" s="43">
        <v>0.32746429563394552</v>
      </c>
    </row>
    <row r="311" spans="1:2" x14ac:dyDescent="0.4">
      <c r="A311" s="42">
        <v>296</v>
      </c>
      <c r="B311" s="43">
        <v>0.32622740576974069</v>
      </c>
    </row>
    <row r="312" spans="1:2" x14ac:dyDescent="0.4">
      <c r="A312" s="42">
        <v>297</v>
      </c>
      <c r="B312" s="43">
        <v>0.3249951878546814</v>
      </c>
    </row>
    <row r="313" spans="1:2" x14ac:dyDescent="0.4">
      <c r="A313" s="42">
        <v>298</v>
      </c>
      <c r="B313" s="43">
        <v>0.32376762424199934</v>
      </c>
    </row>
    <row r="314" spans="1:2" x14ac:dyDescent="0.4">
      <c r="A314" s="42">
        <v>299</v>
      </c>
      <c r="B314" s="43">
        <v>0.32254469735158114</v>
      </c>
    </row>
    <row r="315" spans="1:2" x14ac:dyDescent="0.4">
      <c r="A315" s="42">
        <v>300</v>
      </c>
      <c r="B315" s="43">
        <v>0.32132638966971655</v>
      </c>
    </row>
    <row r="316" spans="1:2" x14ac:dyDescent="0.4">
      <c r="A316" s="42">
        <v>301</v>
      </c>
      <c r="B316" s="43">
        <v>0.32011268374884805</v>
      </c>
    </row>
    <row r="317" spans="1:2" x14ac:dyDescent="0.4">
      <c r="A317" s="42">
        <v>302</v>
      </c>
      <c r="B317" s="43">
        <v>0.31890356220731991</v>
      </c>
    </row>
    <row r="318" spans="1:2" x14ac:dyDescent="0.4">
      <c r="A318" s="42">
        <v>303</v>
      </c>
      <c r="B318" s="43">
        <v>0.31769900772913034</v>
      </c>
    </row>
    <row r="319" spans="1:2" x14ac:dyDescent="0.4">
      <c r="A319" s="42">
        <v>304</v>
      </c>
      <c r="B319" s="43">
        <v>0.31649900306368323</v>
      </c>
    </row>
    <row r="320" spans="1:2" x14ac:dyDescent="0.4">
      <c r="A320" s="42">
        <v>305</v>
      </c>
      <c r="B320" s="43">
        <v>0.31530353102554082</v>
      </c>
    </row>
    <row r="321" spans="1:2" x14ac:dyDescent="0.4">
      <c r="A321" s="42">
        <v>306</v>
      </c>
      <c r="B321" s="43">
        <v>0.31411257449417768</v>
      </c>
    </row>
    <row r="322" spans="1:2" x14ac:dyDescent="0.4">
      <c r="A322" s="42">
        <v>307</v>
      </c>
      <c r="B322" s="43">
        <v>0.31292611641373574</v>
      </c>
    </row>
    <row r="323" spans="1:2" x14ac:dyDescent="0.4">
      <c r="A323" s="42">
        <v>308</v>
      </c>
      <c r="B323" s="43">
        <v>0.31174413979277976</v>
      </c>
    </row>
    <row r="324" spans="1:2" x14ac:dyDescent="0.4">
      <c r="A324" s="42">
        <v>309</v>
      </c>
      <c r="B324" s="43">
        <v>0.31056662770405435</v>
      </c>
    </row>
    <row r="325" spans="1:2" x14ac:dyDescent="0.4">
      <c r="A325" s="42">
        <v>310</v>
      </c>
      <c r="B325" s="43">
        <v>0.30939356328424106</v>
      </c>
    </row>
    <row r="326" spans="1:2" x14ac:dyDescent="0.4">
      <c r="A326" s="42">
        <v>311</v>
      </c>
      <c r="B326" s="43">
        <v>0.30822492973371718</v>
      </c>
    </row>
    <row r="327" spans="1:2" x14ac:dyDescent="0.4">
      <c r="A327" s="42">
        <v>312</v>
      </c>
      <c r="B327" s="43">
        <v>0.30706071031631516</v>
      </c>
    </row>
    <row r="328" spans="1:2" x14ac:dyDescent="0.4">
      <c r="A328" s="42">
        <v>313</v>
      </c>
      <c r="B328" s="43">
        <v>0.30590088835908325</v>
      </c>
    </row>
    <row r="329" spans="1:2" x14ac:dyDescent="0.4">
      <c r="A329" s="42">
        <v>314</v>
      </c>
      <c r="B329" s="43">
        <v>0.3047454472520455</v>
      </c>
    </row>
    <row r="330" spans="1:2" x14ac:dyDescent="0.4">
      <c r="A330" s="42">
        <v>315</v>
      </c>
      <c r="B330" s="43">
        <v>0.30359437044796556</v>
      </c>
    </row>
    <row r="331" spans="1:2" x14ac:dyDescent="0.4">
      <c r="A331" s="42">
        <v>316</v>
      </c>
      <c r="B331" s="43">
        <v>0.30244764146210851</v>
      </c>
    </row>
    <row r="332" spans="1:2" x14ac:dyDescent="0.4">
      <c r="A332" s="42">
        <v>317</v>
      </c>
      <c r="B332" s="43">
        <v>0.30130524387200502</v>
      </c>
    </row>
    <row r="333" spans="1:2" x14ac:dyDescent="0.4">
      <c r="A333" s="42">
        <v>318</v>
      </c>
      <c r="B333" s="43">
        <v>0.30016716131721671</v>
      </c>
    </row>
    <row r="334" spans="1:2" x14ac:dyDescent="0.4">
      <c r="A334" s="42">
        <v>319</v>
      </c>
      <c r="B334" s="43">
        <v>0.29903337749910114</v>
      </c>
    </row>
    <row r="335" spans="1:2" x14ac:dyDescent="0.4">
      <c r="A335" s="42">
        <v>320</v>
      </c>
      <c r="B335" s="43">
        <v>0.29790387618057862</v>
      </c>
    </row>
    <row r="336" spans="1:2" x14ac:dyDescent="0.4">
      <c r="A336" s="42">
        <v>321</v>
      </c>
      <c r="B336" s="43">
        <v>0.29677864118590008</v>
      </c>
    </row>
    <row r="337" spans="1:2" x14ac:dyDescent="0.4">
      <c r="A337" s="42">
        <v>322</v>
      </c>
      <c r="B337" s="43">
        <v>0.2956576564004148</v>
      </c>
    </row>
    <row r="338" spans="1:2" x14ac:dyDescent="0.4">
      <c r="A338" s="42">
        <v>323</v>
      </c>
      <c r="B338" s="43">
        <v>0.29454090577033987</v>
      </c>
    </row>
    <row r="339" spans="1:2" x14ac:dyDescent="0.4">
      <c r="A339" s="42">
        <v>324</v>
      </c>
      <c r="B339" s="43">
        <v>0.29342837330253063</v>
      </c>
    </row>
    <row r="340" spans="1:2" x14ac:dyDescent="0.4">
      <c r="A340" s="42">
        <v>325</v>
      </c>
      <c r="B340" s="43">
        <v>0.29232004306425119</v>
      </c>
    </row>
    <row r="341" spans="1:2" x14ac:dyDescent="0.4">
      <c r="A341" s="42">
        <v>326</v>
      </c>
      <c r="B341" s="43">
        <v>0.2912158991829461</v>
      </c>
    </row>
    <row r="342" spans="1:2" x14ac:dyDescent="0.4">
      <c r="A342" s="42">
        <v>327</v>
      </c>
      <c r="B342" s="43">
        <v>0.29011592584601376</v>
      </c>
    </row>
    <row r="343" spans="1:2" x14ac:dyDescent="0.4">
      <c r="A343" s="42">
        <v>328</v>
      </c>
      <c r="B343" s="43">
        <v>0.28902010730057925</v>
      </c>
    </row>
    <row r="344" spans="1:2" x14ac:dyDescent="0.4">
      <c r="A344" s="42">
        <v>329</v>
      </c>
      <c r="B344" s="43">
        <v>0.28792842785326911</v>
      </c>
    </row>
    <row r="345" spans="1:2" x14ac:dyDescent="0.4">
      <c r="A345" s="42">
        <v>330</v>
      </c>
      <c r="B345" s="43">
        <v>0.28684087186998647</v>
      </c>
    </row>
    <row r="346" spans="1:2" x14ac:dyDescent="0.4">
      <c r="A346" s="42">
        <v>331</v>
      </c>
      <c r="B346" s="43">
        <v>0.28575742377568719</v>
      </c>
    </row>
    <row r="347" spans="1:2" x14ac:dyDescent="0.4">
      <c r="A347" s="42">
        <v>332</v>
      </c>
      <c r="B347" s="43">
        <v>0.28467806805415674</v>
      </c>
    </row>
    <row r="348" spans="1:2" x14ac:dyDescent="0.4">
      <c r="A348" s="42">
        <v>333</v>
      </c>
      <c r="B348" s="43">
        <v>0.2836027892477882</v>
      </c>
    </row>
    <row r="349" spans="1:2" x14ac:dyDescent="0.4">
      <c r="A349" s="42">
        <v>334</v>
      </c>
      <c r="B349" s="43">
        <v>0.28253157195736051</v>
      </c>
    </row>
    <row r="350" spans="1:2" x14ac:dyDescent="0.4">
      <c r="A350" s="42">
        <v>335</v>
      </c>
      <c r="B350" s="43">
        <v>0.28146440084181834</v>
      </c>
    </row>
    <row r="351" spans="1:2" x14ac:dyDescent="0.4">
      <c r="A351" s="42">
        <v>336</v>
      </c>
      <c r="B351" s="43">
        <v>0.28040126061805198</v>
      </c>
    </row>
    <row r="352" spans="1:2" x14ac:dyDescent="0.4">
      <c r="A352" s="42">
        <v>337</v>
      </c>
      <c r="B352" s="43">
        <v>0.27934213606067926</v>
      </c>
    </row>
    <row r="353" spans="1:2" x14ac:dyDescent="0.4">
      <c r="A353" s="42">
        <v>338</v>
      </c>
      <c r="B353" s="43">
        <v>0.2782870120018261</v>
      </c>
    </row>
    <row r="354" spans="1:2" x14ac:dyDescent="0.4">
      <c r="A354" s="42">
        <v>339</v>
      </c>
      <c r="B354" s="43">
        <v>0.27723587333091076</v>
      </c>
    </row>
    <row r="355" spans="1:2" x14ac:dyDescent="0.4">
      <c r="A355" s="42">
        <v>340</v>
      </c>
      <c r="B355" s="43">
        <v>0.27618870499442655</v>
      </c>
    </row>
    <row r="356" spans="1:2" x14ac:dyDescent="0.4">
      <c r="A356" s="42">
        <v>341</v>
      </c>
      <c r="B356" s="43">
        <v>0.27514549199572658</v>
      </c>
    </row>
    <row r="357" spans="1:2" x14ac:dyDescent="0.4">
      <c r="A357" s="42">
        <v>342</v>
      </c>
      <c r="B357" s="43">
        <v>0.27410621939480895</v>
      </c>
    </row>
    <row r="358" spans="1:2" x14ac:dyDescent="0.4">
      <c r="A358" s="42">
        <v>343</v>
      </c>
      <c r="B358" s="43">
        <v>0.27307087230810262</v>
      </c>
    </row>
    <row r="359" spans="1:2" x14ac:dyDescent="0.4">
      <c r="A359" s="42">
        <v>344</v>
      </c>
      <c r="B359" s="43">
        <v>0.27203943590825452</v>
      </c>
    </row>
    <row r="360" spans="1:2" x14ac:dyDescent="0.4">
      <c r="A360" s="42">
        <v>345</v>
      </c>
      <c r="B360" s="43">
        <v>0.27101189542391713</v>
      </c>
    </row>
    <row r="361" spans="1:2" x14ac:dyDescent="0.4">
      <c r="A361" s="42">
        <v>346</v>
      </c>
      <c r="B361" s="43">
        <v>0.26998823613953676</v>
      </c>
    </row>
    <row r="362" spans="1:2" x14ac:dyDescent="0.4">
      <c r="A362" s="42">
        <v>347</v>
      </c>
      <c r="B362" s="43">
        <v>0.26896844339514292</v>
      </c>
    </row>
    <row r="363" spans="1:2" x14ac:dyDescent="0.4">
      <c r="A363" s="42">
        <v>348</v>
      </c>
      <c r="B363" s="43">
        <v>0.26795250258613845</v>
      </c>
    </row>
    <row r="364" spans="1:2" x14ac:dyDescent="0.4">
      <c r="A364" s="42">
        <v>349</v>
      </c>
      <c r="B364" s="43">
        <v>0.26694039916309059</v>
      </c>
    </row>
    <row r="365" spans="1:2" x14ac:dyDescent="0.4">
      <c r="A365" s="42">
        <v>350</v>
      </c>
      <c r="B365" s="43">
        <v>0.26593211863152172</v>
      </c>
    </row>
    <row r="366" spans="1:2" x14ac:dyDescent="0.4">
      <c r="A366" s="42">
        <v>351</v>
      </c>
      <c r="B366" s="43">
        <v>0.26492764655170287</v>
      </c>
    </row>
    <row r="367" spans="1:2" x14ac:dyDescent="0.4">
      <c r="A367" s="42">
        <v>352</v>
      </c>
      <c r="B367" s="43">
        <v>0.26392696853844633</v>
      </c>
    </row>
    <row r="368" spans="1:2" x14ac:dyDescent="0.4">
      <c r="A368" s="42">
        <v>353</v>
      </c>
      <c r="B368" s="43">
        <v>0.26293007026089965</v>
      </c>
    </row>
    <row r="369" spans="1:2" x14ac:dyDescent="0.4">
      <c r="A369" s="42">
        <v>354</v>
      </c>
      <c r="B369" s="43">
        <v>0.2619369374423407</v>
      </c>
    </row>
    <row r="370" spans="1:2" x14ac:dyDescent="0.4">
      <c r="A370" s="42">
        <v>355</v>
      </c>
      <c r="B370" s="43">
        <v>0.26094755585997287</v>
      </c>
    </row>
    <row r="371" spans="1:2" x14ac:dyDescent="0.4">
      <c r="A371" s="42">
        <v>356</v>
      </c>
      <c r="B371" s="43">
        <v>0.25996191134472157</v>
      </c>
    </row>
    <row r="372" spans="1:2" x14ac:dyDescent="0.4">
      <c r="A372" s="42">
        <v>357</v>
      </c>
      <c r="B372" s="43">
        <v>0.25897998978103137</v>
      </c>
    </row>
    <row r="373" spans="1:2" x14ac:dyDescent="0.4">
      <c r="A373" s="42">
        <v>358</v>
      </c>
      <c r="B373" s="43">
        <v>0.25800177710666367</v>
      </c>
    </row>
    <row r="374" spans="1:2" x14ac:dyDescent="0.4">
      <c r="A374" s="42">
        <v>359</v>
      </c>
      <c r="B374" s="43">
        <v>0.25702725931249537</v>
      </c>
    </row>
    <row r="375" spans="1:2" x14ac:dyDescent="0.4">
      <c r="A375" s="42">
        <v>360</v>
      </c>
      <c r="B375" s="43">
        <v>0.2560564224423183</v>
      </c>
    </row>
    <row r="376" spans="1:2" x14ac:dyDescent="0.4">
      <c r="A376" s="42">
        <v>361</v>
      </c>
      <c r="B376" s="43">
        <v>0.25508925259263965</v>
      </c>
    </row>
    <row r="377" spans="1:2" x14ac:dyDescent="0.4">
      <c r="A377" s="42">
        <v>362</v>
      </c>
      <c r="B377" s="43">
        <v>0.25412573591248189</v>
      </c>
    </row>
    <row r="378" spans="1:2" x14ac:dyDescent="0.4">
      <c r="A378" s="42">
        <v>363</v>
      </c>
      <c r="B378" s="43">
        <v>0.25316585860318552</v>
      </c>
    </row>
    <row r="379" spans="1:2" x14ac:dyDescent="0.4">
      <c r="A379" s="42">
        <v>364</v>
      </c>
      <c r="B379" s="43">
        <v>0.25220960691821093</v>
      </c>
    </row>
    <row r="380" spans="1:2" x14ac:dyDescent="0.4">
      <c r="A380" s="42">
        <v>365</v>
      </c>
      <c r="B380" s="43">
        <v>0.25125696716294138</v>
      </c>
    </row>
    <row r="381" spans="1:2" x14ac:dyDescent="0.4">
      <c r="A381" s="42">
        <v>366</v>
      </c>
      <c r="B381" s="43">
        <v>0.25030792569448745</v>
      </c>
    </row>
    <row r="382" spans="1:2" x14ac:dyDescent="0.4">
      <c r="A382" s="42">
        <v>367</v>
      </c>
      <c r="B382" s="43">
        <v>0.24936246892149097</v>
      </c>
    </row>
    <row r="383" spans="1:2" x14ac:dyDescent="0.4">
      <c r="A383" s="42">
        <v>368</v>
      </c>
      <c r="B383" s="43">
        <v>0.24842058330393083</v>
      </c>
    </row>
    <row r="384" spans="1:2" x14ac:dyDescent="0.4">
      <c r="A384" s="42">
        <v>369</v>
      </c>
      <c r="B384" s="43">
        <v>0.24748225535292895</v>
      </c>
    </row>
    <row r="385" spans="1:2" x14ac:dyDescent="0.4">
      <c r="A385" s="42">
        <v>370</v>
      </c>
      <c r="B385" s="43">
        <v>0.24654747163055704</v>
      </c>
    </row>
    <row r="386" spans="1:2" x14ac:dyDescent="0.4">
      <c r="A386" s="42">
        <v>371</v>
      </c>
      <c r="B386" s="43">
        <v>0.24561621874964434</v>
      </c>
    </row>
    <row r="387" spans="1:2" x14ac:dyDescent="0.4">
      <c r="A387" s="42">
        <v>372</v>
      </c>
      <c r="B387" s="43">
        <v>0.24468848337358554</v>
      </c>
    </row>
    <row r="388" spans="1:2" x14ac:dyDescent="0.4">
      <c r="A388" s="42">
        <v>373</v>
      </c>
      <c r="B388" s="43">
        <v>0.24376425221615061</v>
      </c>
    </row>
    <row r="389" spans="1:2" x14ac:dyDescent="0.4">
      <c r="A389" s="42">
        <v>374</v>
      </c>
      <c r="B389" s="43">
        <v>0.24284351204129295</v>
      </c>
    </row>
    <row r="390" spans="1:2" x14ac:dyDescent="0.4">
      <c r="A390" s="42">
        <v>375</v>
      </c>
      <c r="B390" s="43">
        <v>0.24192624966296167</v>
      </c>
    </row>
    <row r="391" spans="1:2" x14ac:dyDescent="0.4">
      <c r="A391" s="42">
        <v>376</v>
      </c>
      <c r="B391" s="43">
        <v>0.24101245194491155</v>
      </c>
    </row>
    <row r="392" spans="1:2" x14ac:dyDescent="0.4">
      <c r="A392" s="42">
        <v>377</v>
      </c>
      <c r="B392" s="43">
        <v>0.24010210580051522</v>
      </c>
    </row>
    <row r="393" spans="1:2" x14ac:dyDescent="0.4">
      <c r="A393" s="42">
        <v>378</v>
      </c>
      <c r="B393" s="43">
        <v>0.23919519819257601</v>
      </c>
    </row>
    <row r="394" spans="1:2" x14ac:dyDescent="0.4">
      <c r="A394" s="42">
        <v>379</v>
      </c>
      <c r="B394" s="43">
        <v>0.23829171613314079</v>
      </c>
    </row>
    <row r="395" spans="1:2" x14ac:dyDescent="0.4">
      <c r="A395" s="42">
        <v>380</v>
      </c>
      <c r="B395" s="43">
        <v>0.23739164668331431</v>
      </c>
    </row>
    <row r="396" spans="1:2" x14ac:dyDescent="0.4">
      <c r="A396" s="42">
        <v>381</v>
      </c>
      <c r="B396" s="43">
        <v>0.23649497695307384</v>
      </c>
    </row>
    <row r="397" spans="1:2" x14ac:dyDescent="0.4">
      <c r="A397" s="42">
        <v>382</v>
      </c>
      <c r="B397" s="43">
        <v>0.23560169410108442</v>
      </c>
    </row>
    <row r="398" spans="1:2" x14ac:dyDescent="0.4">
      <c r="A398" s="42">
        <v>383</v>
      </c>
      <c r="B398" s="43">
        <v>0.23471178533451501</v>
      </c>
    </row>
    <row r="399" spans="1:2" x14ac:dyDescent="0.4">
      <c r="A399" s="42">
        <v>384</v>
      </c>
      <c r="B399" s="43">
        <v>0.2338252379088554</v>
      </c>
    </row>
    <row r="400" spans="1:2" x14ac:dyDescent="0.4">
      <c r="A400" s="42">
        <v>385</v>
      </c>
      <c r="B400" s="43">
        <v>0.23294203912773387</v>
      </c>
    </row>
    <row r="401" spans="1:2" x14ac:dyDescent="0.4">
      <c r="A401" s="42">
        <v>386</v>
      </c>
      <c r="B401" s="43">
        <v>0.23206217634273471</v>
      </c>
    </row>
    <row r="402" spans="1:2" x14ac:dyDescent="0.4">
      <c r="A402" s="42">
        <v>387</v>
      </c>
      <c r="B402" s="43">
        <v>0.23118563695321753</v>
      </c>
    </row>
    <row r="403" spans="1:2" x14ac:dyDescent="0.4">
      <c r="A403" s="42">
        <v>388</v>
      </c>
      <c r="B403" s="43">
        <v>0.23031240840613701</v>
      </c>
    </row>
    <row r="404" spans="1:2" x14ac:dyDescent="0.4">
      <c r="A404" s="42">
        <v>389</v>
      </c>
      <c r="B404" s="43">
        <v>0.22944247819586283</v>
      </c>
    </row>
    <row r="405" spans="1:2" x14ac:dyDescent="0.4">
      <c r="A405" s="42">
        <v>390</v>
      </c>
      <c r="B405" s="43">
        <v>0.22857583386400032</v>
      </c>
    </row>
    <row r="406" spans="1:2" x14ac:dyDescent="0.4">
      <c r="A406" s="42">
        <v>391</v>
      </c>
      <c r="B406" s="43">
        <v>0.22771246299921266</v>
      </c>
    </row>
    <row r="407" spans="1:2" x14ac:dyDescent="0.4">
      <c r="A407" s="42">
        <v>392</v>
      </c>
      <c r="B407" s="43">
        <v>0.22685235323704286</v>
      </c>
    </row>
    <row r="408" spans="1:2" x14ac:dyDescent="0.4">
      <c r="A408" s="42">
        <v>393</v>
      </c>
      <c r="B408" s="43">
        <v>0.22599549225973625</v>
      </c>
    </row>
    <row r="409" spans="1:2" x14ac:dyDescent="0.4">
      <c r="A409" s="42">
        <v>394</v>
      </c>
      <c r="B409" s="43">
        <v>0.22514186779606488</v>
      </c>
    </row>
    <row r="410" spans="1:2" x14ac:dyDescent="0.4">
      <c r="A410" s="42">
        <v>395</v>
      </c>
      <c r="B410" s="43">
        <v>0.22429146762115126</v>
      </c>
    </row>
    <row r="411" spans="1:2" x14ac:dyDescent="0.4">
      <c r="A411" s="42">
        <v>396</v>
      </c>
      <c r="B411" s="43">
        <v>0.22344427955629309</v>
      </c>
    </row>
    <row r="412" spans="1:2" x14ac:dyDescent="0.4">
      <c r="A412" s="42">
        <v>397</v>
      </c>
      <c r="B412" s="43">
        <v>0.22260029146878985</v>
      </c>
    </row>
    <row r="413" spans="1:2" x14ac:dyDescent="0.4">
      <c r="A413" s="42">
        <v>398</v>
      </c>
      <c r="B413" s="43">
        <v>0.22175949127176758</v>
      </c>
    </row>
    <row r="414" spans="1:2" x14ac:dyDescent="0.4">
      <c r="A414" s="42">
        <v>399</v>
      </c>
      <c r="B414" s="43">
        <v>0.22092186692400695</v>
      </c>
    </row>
    <row r="415" spans="1:2" x14ac:dyDescent="0.4">
      <c r="A415" s="42">
        <v>400</v>
      </c>
      <c r="B415" s="43">
        <v>0.22008740642977048</v>
      </c>
    </row>
    <row r="416" spans="1:2" x14ac:dyDescent="0.4">
      <c r="A416" s="42">
        <v>401</v>
      </c>
      <c r="B416" s="43">
        <v>0.21925609783863048</v>
      </c>
    </row>
    <row r="417" spans="1:2" x14ac:dyDescent="0.4">
      <c r="A417" s="42">
        <v>402</v>
      </c>
      <c r="B417" s="43">
        <v>0.21842792924529825</v>
      </c>
    </row>
    <row r="418" spans="1:2" x14ac:dyDescent="0.4">
      <c r="A418" s="42">
        <v>403</v>
      </c>
      <c r="B418" s="43">
        <v>0.21760288878945333</v>
      </c>
    </row>
    <row r="419" spans="1:2" x14ac:dyDescent="0.4">
      <c r="A419" s="42">
        <v>404</v>
      </c>
      <c r="B419" s="43">
        <v>0.21678096465557395</v>
      </c>
    </row>
    <row r="420" spans="1:2" x14ac:dyDescent="0.4">
      <c r="A420" s="42">
        <v>405</v>
      </c>
      <c r="B420" s="43">
        <v>0.21596214507276743</v>
      </c>
    </row>
    <row r="421" spans="1:2" x14ac:dyDescent="0.4">
      <c r="A421" s="42">
        <v>406</v>
      </c>
      <c r="B421" s="43">
        <v>0.21514641831460188</v>
      </c>
    </row>
    <row r="422" spans="1:2" x14ac:dyDescent="0.4">
      <c r="A422" s="42">
        <v>407</v>
      </c>
      <c r="B422" s="43">
        <v>0.21433377269893833</v>
      </c>
    </row>
    <row r="423" spans="1:2" x14ac:dyDescent="0.4">
      <c r="A423" s="42">
        <v>408</v>
      </c>
      <c r="B423" s="43">
        <v>0.21352419658776287</v>
      </c>
    </row>
    <row r="424" spans="1:2" x14ac:dyDescent="0.4">
      <c r="A424" s="42">
        <v>409</v>
      </c>
      <c r="B424" s="43">
        <v>0.2127176783870211</v>
      </c>
    </row>
    <row r="425" spans="1:2" x14ac:dyDescent="0.4">
      <c r="A425" s="42">
        <v>410</v>
      </c>
      <c r="B425" s="43">
        <v>0.2119142065464508</v>
      </c>
    </row>
    <row r="426" spans="1:2" x14ac:dyDescent="0.4">
      <c r="A426" s="42">
        <v>411</v>
      </c>
      <c r="B426" s="43">
        <v>0.21111376955941719</v>
      </c>
    </row>
    <row r="427" spans="1:2" x14ac:dyDescent="0.4">
      <c r="A427" s="42">
        <v>412</v>
      </c>
      <c r="B427" s="43">
        <v>0.21031635596274825</v>
      </c>
    </row>
    <row r="428" spans="1:2" x14ac:dyDescent="0.4">
      <c r="A428" s="42">
        <v>413</v>
      </c>
      <c r="B428" s="43">
        <v>0.20952195433657039</v>
      </c>
    </row>
    <row r="429" spans="1:2" x14ac:dyDescent="0.4">
      <c r="A429" s="42">
        <v>414</v>
      </c>
      <c r="B429" s="43">
        <v>0.20873055330414458</v>
      </c>
    </row>
    <row r="430" spans="1:2" x14ac:dyDescent="0.4">
      <c r="A430" s="42">
        <v>415</v>
      </c>
      <c r="B430" s="43">
        <v>0.20794214153170398</v>
      </c>
    </row>
    <row r="431" spans="1:2" x14ac:dyDescent="0.4">
      <c r="A431" s="42">
        <v>416</v>
      </c>
      <c r="B431" s="43">
        <v>0.20715670772829142</v>
      </c>
    </row>
    <row r="432" spans="1:2" x14ac:dyDescent="0.4">
      <c r="A432" s="42">
        <v>417</v>
      </c>
      <c r="B432" s="43">
        <v>0.20637424064559731</v>
      </c>
    </row>
    <row r="433" spans="1:2" x14ac:dyDescent="0.4">
      <c r="A433" s="42">
        <v>418</v>
      </c>
      <c r="B433" s="43">
        <v>0.20559472907779922</v>
      </c>
    </row>
    <row r="434" spans="1:2" x14ac:dyDescent="0.4">
      <c r="A434" s="42">
        <v>419</v>
      </c>
      <c r="B434" s="43">
        <v>0.20481816186140103</v>
      </c>
    </row>
    <row r="435" spans="1:2" x14ac:dyDescent="0.4">
      <c r="A435" s="42">
        <v>420</v>
      </c>
      <c r="B435" s="43">
        <v>0.20404452787507277</v>
      </c>
    </row>
    <row r="436" spans="1:2" x14ac:dyDescent="0.4">
      <c r="A436" s="42">
        <v>421</v>
      </c>
      <c r="B436" s="43">
        <v>0.20327381603949227</v>
      </c>
    </row>
    <row r="437" spans="1:2" x14ac:dyDescent="0.4">
      <c r="A437" s="42">
        <v>422</v>
      </c>
      <c r="B437" s="43">
        <v>0.20250601531718537</v>
      </c>
    </row>
    <row r="438" spans="1:2" x14ac:dyDescent="0.4">
      <c r="A438" s="42">
        <v>423</v>
      </c>
      <c r="B438" s="43">
        <v>0.2017411147123685</v>
      </c>
    </row>
    <row r="439" spans="1:2" x14ac:dyDescent="0.4">
      <c r="A439" s="42">
        <v>424</v>
      </c>
      <c r="B439" s="43">
        <v>0.20097910327079119</v>
      </c>
    </row>
    <row r="440" spans="1:2" x14ac:dyDescent="0.4">
      <c r="A440" s="42">
        <v>425</v>
      </c>
      <c r="B440" s="43">
        <v>0.20021997007957915</v>
      </c>
    </row>
    <row r="441" spans="1:2" x14ac:dyDescent="0.4">
      <c r="A441" s="42">
        <v>426</v>
      </c>
      <c r="B441" s="43">
        <v>0.19946370426707768</v>
      </c>
    </row>
    <row r="442" spans="1:2" x14ac:dyDescent="0.4">
      <c r="A442" s="42">
        <v>427</v>
      </c>
      <c r="B442" s="43">
        <v>0.19871029500269644</v>
      </c>
    </row>
    <row r="443" spans="1:2" x14ac:dyDescent="0.4">
      <c r="A443" s="42">
        <v>428</v>
      </c>
      <c r="B443" s="43">
        <v>0.19795973149675403</v>
      </c>
    </row>
    <row r="444" spans="1:2" x14ac:dyDescent="0.4">
      <c r="A444" s="42">
        <v>429</v>
      </c>
      <c r="B444" s="43">
        <v>0.19721200300032349</v>
      </c>
    </row>
    <row r="445" spans="1:2" x14ac:dyDescent="0.4">
      <c r="A445" s="42">
        <v>430</v>
      </c>
      <c r="B445" s="43">
        <v>0.19646709880507865</v>
      </c>
    </row>
    <row r="446" spans="1:2" x14ac:dyDescent="0.4">
      <c r="A446" s="42">
        <v>431</v>
      </c>
      <c r="B446" s="43">
        <v>0.19572500824314035</v>
      </c>
    </row>
    <row r="447" spans="1:2" x14ac:dyDescent="0.4">
      <c r="A447" s="42">
        <v>432</v>
      </c>
      <c r="B447" s="43">
        <v>0.19498572068692385</v>
      </c>
    </row>
    <row r="448" spans="1:2" x14ac:dyDescent="0.4">
      <c r="A448" s="42">
        <v>433</v>
      </c>
      <c r="B448" s="43">
        <v>0.19424922554898705</v>
      </c>
    </row>
    <row r="449" spans="1:2" x14ac:dyDescent="0.4">
      <c r="A449" s="42">
        <v>434</v>
      </c>
      <c r="B449" s="43">
        <v>0.19351551228187794</v>
      </c>
    </row>
    <row r="450" spans="1:2" x14ac:dyDescent="0.4">
      <c r="A450" s="42">
        <v>435</v>
      </c>
      <c r="B450" s="43">
        <v>0.19278457037798433</v>
      </c>
    </row>
    <row r="451" spans="1:2" x14ac:dyDescent="0.4">
      <c r="A451" s="42">
        <v>436</v>
      </c>
      <c r="B451" s="43">
        <v>0.1920563893693831</v>
      </c>
    </row>
    <row r="452" spans="1:2" x14ac:dyDescent="0.4">
      <c r="A452" s="42">
        <v>437</v>
      </c>
      <c r="B452" s="43">
        <v>0.19133095882769038</v>
      </c>
    </row>
    <row r="453" spans="1:2" x14ac:dyDescent="0.4">
      <c r="A453" s="42">
        <v>438</v>
      </c>
      <c r="B453" s="43">
        <v>0.19060826836391201</v>
      </c>
    </row>
    <row r="454" spans="1:2" x14ac:dyDescent="0.4">
      <c r="A454" s="42">
        <v>439</v>
      </c>
      <c r="B454" s="43">
        <v>0.18988830762829487</v>
      </c>
    </row>
    <row r="455" spans="1:2" x14ac:dyDescent="0.4">
      <c r="A455" s="42">
        <v>440</v>
      </c>
      <c r="B455" s="43">
        <v>0.18917106631017885</v>
      </c>
    </row>
    <row r="456" spans="1:2" x14ac:dyDescent="0.4">
      <c r="A456" s="42">
        <v>441</v>
      </c>
      <c r="B456" s="43">
        <v>0.18845653413784871</v>
      </c>
    </row>
    <row r="457" spans="1:2" x14ac:dyDescent="0.4">
      <c r="A457" s="42">
        <v>442</v>
      </c>
      <c r="B457" s="43">
        <v>0.18774470087838749</v>
      </c>
    </row>
    <row r="458" spans="1:2" x14ac:dyDescent="0.4">
      <c r="A458" s="42">
        <v>443</v>
      </c>
      <c r="B458" s="43">
        <v>0.1870355563375298</v>
      </c>
    </row>
    <row r="459" spans="1:2" x14ac:dyDescent="0.4">
      <c r="A459" s="42">
        <v>444</v>
      </c>
      <c r="B459" s="43">
        <v>0.18632909035951536</v>
      </c>
    </row>
    <row r="460" spans="1:2" x14ac:dyDescent="0.4">
      <c r="A460" s="42">
        <v>445</v>
      </c>
      <c r="B460" s="43">
        <v>0.1856252928269447</v>
      </c>
    </row>
    <row r="461" spans="1:2" x14ac:dyDescent="0.4">
      <c r="A461" s="42">
        <v>446</v>
      </c>
      <c r="B461" s="43">
        <v>0.18492415366063283</v>
      </c>
    </row>
    <row r="462" spans="1:2" x14ac:dyDescent="0.4">
      <c r="A462" s="42">
        <v>447</v>
      </c>
      <c r="B462" s="43">
        <v>0.1842256628194659</v>
      </c>
    </row>
    <row r="463" spans="1:2" x14ac:dyDescent="0.4">
      <c r="A463" s="42">
        <v>448</v>
      </c>
      <c r="B463" s="43">
        <v>0.18352981030025708</v>
      </c>
    </row>
    <row r="464" spans="1:2" x14ac:dyDescent="0.4">
      <c r="A464" s="42">
        <v>449</v>
      </c>
      <c r="B464" s="43">
        <v>0.18283658613760345</v>
      </c>
    </row>
    <row r="465" spans="1:2" x14ac:dyDescent="0.4">
      <c r="A465" s="42">
        <v>450</v>
      </c>
      <c r="B465" s="43">
        <v>0.18214598040374286</v>
      </c>
    </row>
    <row r="466" spans="1:2" x14ac:dyDescent="0.4">
      <c r="A466" s="42">
        <v>451</v>
      </c>
      <c r="B466" s="43">
        <v>0.18145798320841233</v>
      </c>
    </row>
    <row r="467" spans="1:2" x14ac:dyDescent="0.4">
      <c r="A467" s="42">
        <v>452</v>
      </c>
      <c r="B467" s="43">
        <v>0.18077258469870605</v>
      </c>
    </row>
    <row r="468" spans="1:2" x14ac:dyDescent="0.4">
      <c r="A468" s="42">
        <v>453</v>
      </c>
      <c r="B468" s="43">
        <v>0.18008977505893425</v>
      </c>
    </row>
    <row r="469" spans="1:2" x14ac:dyDescent="0.4">
      <c r="A469" s="42">
        <v>454</v>
      </c>
      <c r="B469" s="43">
        <v>0.17940954451048285</v>
      </c>
    </row>
    <row r="470" spans="1:2" x14ac:dyDescent="0.4">
      <c r="A470" s="42">
        <v>455</v>
      </c>
      <c r="B470" s="43">
        <v>0.17873188331167339</v>
      </c>
    </row>
    <row r="471" spans="1:2" x14ac:dyDescent="0.4">
      <c r="A471" s="42">
        <v>456</v>
      </c>
      <c r="B471" s="43">
        <v>0.17805678175762304</v>
      </c>
    </row>
    <row r="472" spans="1:2" x14ac:dyDescent="0.4">
      <c r="A472" s="42">
        <v>457</v>
      </c>
      <c r="B472" s="43">
        <v>0.1773842301801066</v>
      </c>
    </row>
    <row r="473" spans="1:2" x14ac:dyDescent="0.4">
      <c r="A473" s="42">
        <v>458</v>
      </c>
      <c r="B473" s="43">
        <v>0.17671421894741701</v>
      </c>
    </row>
    <row r="474" spans="1:2" x14ac:dyDescent="0.4">
      <c r="A474" s="42">
        <v>459</v>
      </c>
      <c r="B474" s="43">
        <v>0.17604673846422786</v>
      </c>
    </row>
    <row r="475" spans="1:2" x14ac:dyDescent="0.4">
      <c r="A475" s="42">
        <v>460</v>
      </c>
      <c r="B475" s="43">
        <v>0.1753817791714562</v>
      </c>
    </row>
    <row r="476" spans="1:2" x14ac:dyDescent="0.4">
      <c r="A476" s="42">
        <v>461</v>
      </c>
      <c r="B476" s="43">
        <v>0.17471933154612526</v>
      </c>
    </row>
    <row r="477" spans="1:2" x14ac:dyDescent="0.4">
      <c r="A477" s="42">
        <v>462</v>
      </c>
      <c r="B477" s="43">
        <v>0.1740593861012282</v>
      </c>
    </row>
    <row r="478" spans="1:2" x14ac:dyDescent="0.4">
      <c r="A478" s="42">
        <v>463</v>
      </c>
      <c r="B478" s="43">
        <v>0.17340193338559234</v>
      </c>
    </row>
    <row r="479" spans="1:2" x14ac:dyDescent="0.4">
      <c r="A479" s="42">
        <v>464</v>
      </c>
      <c r="B479" s="43">
        <v>0.1727469639837437</v>
      </c>
    </row>
    <row r="480" spans="1:2" x14ac:dyDescent="0.4">
      <c r="A480" s="42">
        <v>465</v>
      </c>
      <c r="B480" s="43">
        <v>0.17209446851577215</v>
      </c>
    </row>
    <row r="481" spans="1:2" x14ac:dyDescent="0.4">
      <c r="A481" s="42">
        <v>466</v>
      </c>
      <c r="B481" s="43">
        <v>0.17144443763719716</v>
      </c>
    </row>
    <row r="482" spans="1:2" x14ac:dyDescent="0.4">
      <c r="A482" s="42">
        <v>467</v>
      </c>
      <c r="B482" s="43">
        <v>0.17079686203883393</v>
      </c>
    </row>
    <row r="483" spans="1:2" x14ac:dyDescent="0.4">
      <c r="A483" s="42">
        <v>468</v>
      </c>
      <c r="B483" s="43">
        <v>0.17015173244666001</v>
      </c>
    </row>
    <row r="484" spans="1:2" x14ac:dyDescent="0.4">
      <c r="A484" s="42">
        <v>469</v>
      </c>
      <c r="B484" s="43">
        <v>0.16950903962168284</v>
      </c>
    </row>
    <row r="485" spans="1:2" x14ac:dyDescent="0.4">
      <c r="A485" s="42">
        <v>470</v>
      </c>
      <c r="B485" s="43">
        <v>0.16886877435980677</v>
      </c>
    </row>
    <row r="486" spans="1:2" x14ac:dyDescent="0.4">
      <c r="A486" s="42">
        <v>471</v>
      </c>
      <c r="B486" s="43">
        <v>0.16823092749170171</v>
      </c>
    </row>
    <row r="487" spans="1:2" x14ac:dyDescent="0.4">
      <c r="A487" s="42">
        <v>472</v>
      </c>
      <c r="B487" s="43">
        <v>0.16759548988267187</v>
      </c>
    </row>
    <row r="488" spans="1:2" x14ac:dyDescent="0.4">
      <c r="A488" s="42">
        <v>473</v>
      </c>
      <c r="B488" s="43">
        <v>0.16696245243252486</v>
      </c>
    </row>
    <row r="489" spans="1:2" x14ac:dyDescent="0.4">
      <c r="A489" s="42">
        <v>474</v>
      </c>
      <c r="B489" s="43">
        <v>0.16633180607544101</v>
      </c>
    </row>
    <row r="490" spans="1:2" x14ac:dyDescent="0.4">
      <c r="A490" s="42">
        <v>475</v>
      </c>
      <c r="B490" s="43">
        <v>0.16570354177984409</v>
      </c>
    </row>
    <row r="491" spans="1:2" x14ac:dyDescent="0.4">
      <c r="A491" s="42">
        <v>476</v>
      </c>
      <c r="B491" s="43">
        <v>0.16507765054827173</v>
      </c>
    </row>
    <row r="492" spans="1:2" x14ac:dyDescent="0.4">
      <c r="A492" s="42">
        <v>477</v>
      </c>
      <c r="B492" s="43">
        <v>0.16445412341724625</v>
      </c>
    </row>
    <row r="493" spans="1:2" x14ac:dyDescent="0.4">
      <c r="A493" s="42">
        <v>478</v>
      </c>
      <c r="B493" s="43">
        <v>0.16383295145714691</v>
      </c>
    </row>
    <row r="494" spans="1:2" x14ac:dyDescent="0.4">
      <c r="A494" s="42">
        <v>479</v>
      </c>
      <c r="B494" s="43">
        <v>0.16321412577208166</v>
      </c>
    </row>
    <row r="495" spans="1:2" x14ac:dyDescent="0.4">
      <c r="A495" s="42">
        <v>480</v>
      </c>
      <c r="B495" s="43">
        <v>0.16259763749975945</v>
      </c>
    </row>
    <row r="496" spans="1:2" x14ac:dyDescent="0.4">
      <c r="A496" s="42">
        <v>481</v>
      </c>
      <c r="B496" s="43">
        <v>0.16198347781136432</v>
      </c>
    </row>
    <row r="497" spans="1:2" x14ac:dyDescent="0.4">
      <c r="A497" s="42">
        <v>482</v>
      </c>
      <c r="B497" s="43">
        <v>0.16137163791142764</v>
      </c>
    </row>
    <row r="498" spans="1:2" x14ac:dyDescent="0.4">
      <c r="A498" s="42">
        <v>483</v>
      </c>
      <c r="B498" s="43">
        <v>0.16076210903770302</v>
      </c>
    </row>
    <row r="499" spans="1:2" x14ac:dyDescent="0.4">
      <c r="A499" s="42">
        <v>484</v>
      </c>
      <c r="B499" s="43">
        <v>0.16015488246104073</v>
      </c>
    </row>
    <row r="500" spans="1:2" x14ac:dyDescent="0.4">
      <c r="A500" s="42">
        <v>485</v>
      </c>
      <c r="B500" s="43">
        <v>0.15954994948526252</v>
      </c>
    </row>
    <row r="501" spans="1:2" x14ac:dyDescent="0.4">
      <c r="A501" s="42">
        <v>486</v>
      </c>
      <c r="B501" s="43">
        <v>0.15894730144703695</v>
      </c>
    </row>
    <row r="502" spans="1:2" x14ac:dyDescent="0.4">
      <c r="A502" s="42">
        <v>487</v>
      </c>
      <c r="B502" s="43">
        <v>0.15834692971575567</v>
      </c>
    </row>
    <row r="503" spans="1:2" x14ac:dyDescent="0.4">
      <c r="A503" s="42">
        <v>488</v>
      </c>
      <c r="B503" s="43">
        <v>0.1577488256934097</v>
      </c>
    </row>
    <row r="504" spans="1:2" x14ac:dyDescent="0.4">
      <c r="A504" s="42">
        <v>489</v>
      </c>
      <c r="B504" s="43">
        <v>0.15715298081446596</v>
      </c>
    </row>
    <row r="505" spans="1:2" x14ac:dyDescent="0.4">
      <c r="A505" s="42">
        <v>490</v>
      </c>
      <c r="B505" s="43">
        <v>0.15655938654574519</v>
      </c>
    </row>
    <row r="506" spans="1:2" x14ac:dyDescent="0.4">
      <c r="A506" s="42">
        <v>491</v>
      </c>
      <c r="B506" s="43">
        <v>0.15596803438629939</v>
      </c>
    </row>
    <row r="507" spans="1:2" x14ac:dyDescent="0.4">
      <c r="A507" s="42">
        <v>492</v>
      </c>
      <c r="B507" s="43">
        <v>0.15537891586728977</v>
      </c>
    </row>
    <row r="508" spans="1:2" x14ac:dyDescent="0.4">
      <c r="A508" s="42">
        <v>493</v>
      </c>
      <c r="B508" s="43">
        <v>0.1547920225518665</v>
      </c>
    </row>
    <row r="509" spans="1:2" x14ac:dyDescent="0.4">
      <c r="A509" s="42">
        <v>494</v>
      </c>
      <c r="B509" s="43">
        <v>0.15420734603504652</v>
      </c>
    </row>
    <row r="510" spans="1:2" x14ac:dyDescent="0.4">
      <c r="A510" s="42">
        <v>495</v>
      </c>
      <c r="B510" s="43">
        <v>0.1536248779435942</v>
      </c>
    </row>
    <row r="511" spans="1:2" x14ac:dyDescent="0.4">
      <c r="A511" s="42">
        <v>496</v>
      </c>
      <c r="B511" s="43">
        <v>0.1530446099359011</v>
      </c>
    </row>
    <row r="512" spans="1:2" x14ac:dyDescent="0.4">
      <c r="A512" s="42">
        <v>497</v>
      </c>
      <c r="B512" s="43">
        <v>0.15246653370186644</v>
      </c>
    </row>
    <row r="513" spans="1:2" x14ac:dyDescent="0.4">
      <c r="A513" s="42">
        <v>498</v>
      </c>
      <c r="B513" s="43">
        <v>0.15189064096277807</v>
      </c>
    </row>
    <row r="514" spans="1:2" x14ac:dyDescent="0.4">
      <c r="A514" s="42">
        <v>499</v>
      </c>
      <c r="B514" s="43">
        <v>0.15131692347119402</v>
      </c>
    </row>
    <row r="515" spans="1:2" x14ac:dyDescent="0.4">
      <c r="A515" s="42">
        <v>500</v>
      </c>
      <c r="B515" s="43">
        <v>0.15074537301082447</v>
      </c>
    </row>
    <row r="516" spans="1:2" x14ac:dyDescent="0.4">
      <c r="A516" s="42">
        <v>501</v>
      </c>
      <c r="B516" s="43">
        <v>0.15017598139641383</v>
      </c>
    </row>
    <row r="517" spans="1:2" x14ac:dyDescent="0.4">
      <c r="A517" s="42">
        <v>502</v>
      </c>
      <c r="B517" s="43">
        <v>0.14960874047362363</v>
      </c>
    </row>
    <row r="518" spans="1:2" x14ac:dyDescent="0.4">
      <c r="A518" s="42">
        <v>503</v>
      </c>
      <c r="B518" s="43">
        <v>0.14904364211891594</v>
      </c>
    </row>
    <row r="519" spans="1:2" x14ac:dyDescent="0.4">
      <c r="A519" s="42">
        <v>504</v>
      </c>
      <c r="B519" s="43">
        <v>0.14848067823943645</v>
      </c>
    </row>
    <row r="520" spans="1:2" x14ac:dyDescent="0.4">
      <c r="A520" s="42">
        <v>505</v>
      </c>
      <c r="B520" s="43">
        <v>0.14791984077289969</v>
      </c>
    </row>
    <row r="521" spans="1:2" x14ac:dyDescent="0.4">
      <c r="A521" s="42">
        <v>506</v>
      </c>
      <c r="B521" s="43">
        <v>0.14736112168747215</v>
      </c>
    </row>
    <row r="522" spans="1:2" x14ac:dyDescent="0.4">
      <c r="A522" s="42">
        <v>507</v>
      </c>
      <c r="B522" s="43">
        <v>0.14680451298165817</v>
      </c>
    </row>
    <row r="523" spans="1:2" x14ac:dyDescent="0.4">
      <c r="A523" s="42">
        <v>508</v>
      </c>
      <c r="B523" s="43">
        <v>0.14625000668418528</v>
      </c>
    </row>
    <row r="524" spans="1:2" x14ac:dyDescent="0.4">
      <c r="A524" s="42">
        <v>509</v>
      </c>
      <c r="B524" s="43">
        <v>0.14569759485388989</v>
      </c>
    </row>
    <row r="525" spans="1:2" x14ac:dyDescent="0.4">
      <c r="A525" s="42">
        <v>510</v>
      </c>
      <c r="B525" s="43">
        <v>0.14514726957960333</v>
      </c>
    </row>
    <row r="526" spans="1:2" x14ac:dyDescent="0.4">
      <c r="A526" s="42">
        <v>511</v>
      </c>
      <c r="B526" s="43">
        <v>0.14459902298003907</v>
      </c>
    </row>
    <row r="527" spans="1:2" x14ac:dyDescent="0.4">
      <c r="A527" s="42">
        <v>512</v>
      </c>
      <c r="B527" s="43">
        <v>0.14405284720367947</v>
      </c>
    </row>
    <row r="528" spans="1:2" x14ac:dyDescent="0.4">
      <c r="A528" s="42">
        <v>513</v>
      </c>
      <c r="B528" s="43">
        <v>0.14350873442866335</v>
      </c>
    </row>
    <row r="529" spans="1:2" x14ac:dyDescent="0.4">
      <c r="A529" s="42">
        <v>514</v>
      </c>
      <c r="B529" s="43">
        <v>0.14296667686267422</v>
      </c>
    </row>
    <row r="530" spans="1:2" x14ac:dyDescent="0.4">
      <c r="A530" s="42">
        <v>515</v>
      </c>
      <c r="B530" s="43">
        <v>0.14242666674282856</v>
      </c>
    </row>
    <row r="531" spans="1:2" x14ac:dyDescent="0.4">
      <c r="A531" s="42">
        <v>516</v>
      </c>
      <c r="B531" s="43">
        <v>0.14188869633556422</v>
      </c>
    </row>
    <row r="532" spans="1:2" x14ac:dyDescent="0.4">
      <c r="A532" s="42">
        <v>517</v>
      </c>
      <c r="B532" s="43">
        <v>0.14135275793653077</v>
      </c>
    </row>
    <row r="533" spans="1:2" x14ac:dyDescent="0.4">
      <c r="A533" s="42">
        <v>518</v>
      </c>
      <c r="B533" s="43">
        <v>0.14081884387047786</v>
      </c>
    </row>
    <row r="534" spans="1:2" x14ac:dyDescent="0.4">
      <c r="A534" s="42">
        <v>519</v>
      </c>
      <c r="B534" s="43">
        <v>0.14028694649114601</v>
      </c>
    </row>
    <row r="535" spans="1:2" x14ac:dyDescent="0.4">
      <c r="A535" s="42">
        <v>520</v>
      </c>
      <c r="B535" s="43">
        <v>0.13975705818115719</v>
      </c>
    </row>
    <row r="536" spans="1:2" x14ac:dyDescent="0.4">
      <c r="A536" s="42">
        <v>521</v>
      </c>
      <c r="B536" s="43">
        <v>0.13922917135190552</v>
      </c>
    </row>
    <row r="537" spans="1:2" x14ac:dyDescent="0.4">
      <c r="A537" s="42">
        <v>522</v>
      </c>
      <c r="B537" s="43">
        <v>0.13870327844344835</v>
      </c>
    </row>
    <row r="538" spans="1:2" x14ac:dyDescent="0.4">
      <c r="A538" s="42">
        <v>523</v>
      </c>
      <c r="B538" s="43">
        <v>0.13817937192439853</v>
      </c>
    </row>
    <row r="539" spans="1:2" x14ac:dyDescent="0.4">
      <c r="A539" s="42">
        <v>524</v>
      </c>
      <c r="B539" s="43">
        <v>0.1376574442918162</v>
      </c>
    </row>
    <row r="540" spans="1:2" x14ac:dyDescent="0.4">
      <c r="A540" s="42">
        <v>525</v>
      </c>
      <c r="B540" s="43">
        <v>0.13713748807110129</v>
      </c>
    </row>
    <row r="541" spans="1:2" x14ac:dyDescent="0.4">
      <c r="A541" s="42">
        <v>526</v>
      </c>
      <c r="B541" s="43">
        <v>0.13661949581588681</v>
      </c>
    </row>
    <row r="542" spans="1:2" x14ac:dyDescent="0.4">
      <c r="A542" s="42">
        <v>527</v>
      </c>
      <c r="B542" s="43">
        <v>0.13610346010793184</v>
      </c>
    </row>
    <row r="543" spans="1:2" x14ac:dyDescent="0.4">
      <c r="A543" s="42">
        <v>528</v>
      </c>
      <c r="B543" s="43">
        <v>0.13558937355701539</v>
      </c>
    </row>
    <row r="544" spans="1:2" x14ac:dyDescent="0.4">
      <c r="A544" s="42">
        <v>529</v>
      </c>
      <c r="B544" s="43">
        <v>0.13507722880083101</v>
      </c>
    </row>
    <row r="545" spans="1:2" x14ac:dyDescent="0.4">
      <c r="A545" s="42">
        <v>530</v>
      </c>
      <c r="B545" s="43">
        <v>0.13456701850488054</v>
      </c>
    </row>
    <row r="546" spans="1:2" x14ac:dyDescent="0.4">
      <c r="A546" s="42">
        <v>531</v>
      </c>
      <c r="B546" s="43">
        <v>0.13405873536236959</v>
      </c>
    </row>
    <row r="547" spans="1:2" x14ac:dyDescent="0.4">
      <c r="A547" s="42">
        <v>532</v>
      </c>
      <c r="B547" s="43">
        <v>0.13355237209410295</v>
      </c>
    </row>
    <row r="548" spans="1:2" x14ac:dyDescent="0.4">
      <c r="A548" s="42">
        <v>533</v>
      </c>
      <c r="B548" s="43">
        <v>0.13304792144838021</v>
      </c>
    </row>
    <row r="549" spans="1:2" x14ac:dyDescent="0.4">
      <c r="A549" s="42">
        <v>534</v>
      </c>
      <c r="B549" s="43">
        <v>0.13254537620089166</v>
      </c>
    </row>
    <row r="550" spans="1:2" x14ac:dyDescent="0.4">
      <c r="A550" s="42">
        <v>535</v>
      </c>
      <c r="B550" s="43">
        <v>0.13204472915461529</v>
      </c>
    </row>
    <row r="551" spans="1:2" x14ac:dyDescent="0.4">
      <c r="A551" s="42">
        <v>536</v>
      </c>
      <c r="B551" s="43">
        <v>0.13154597313971353</v>
      </c>
    </row>
    <row r="552" spans="1:2" x14ac:dyDescent="0.4">
      <c r="A552" s="42">
        <v>537</v>
      </c>
      <c r="B552" s="43">
        <v>0.13104910101343031</v>
      </c>
    </row>
    <row r="553" spans="1:2" x14ac:dyDescent="0.4">
      <c r="A553" s="42">
        <v>538</v>
      </c>
      <c r="B553" s="43">
        <v>0.13055410565998918</v>
      </c>
    </row>
    <row r="554" spans="1:2" x14ac:dyDescent="0.4">
      <c r="A554" s="42">
        <v>539</v>
      </c>
      <c r="B554" s="43">
        <v>0.13006097999049127</v>
      </c>
    </row>
    <row r="555" spans="1:2" x14ac:dyDescent="0.4">
      <c r="A555" s="42">
        <v>540</v>
      </c>
      <c r="B555" s="43">
        <v>0.12956971694281344</v>
      </c>
    </row>
    <row r="556" spans="1:2" x14ac:dyDescent="0.4">
      <c r="A556" s="42">
        <v>541</v>
      </c>
      <c r="B556" s="43">
        <v>0.12908030948150787</v>
      </c>
    </row>
    <row r="557" spans="1:2" x14ac:dyDescent="0.4">
      <c r="A557" s="42">
        <v>542</v>
      </c>
      <c r="B557" s="43">
        <v>0.12859275059770034</v>
      </c>
    </row>
    <row r="558" spans="1:2" x14ac:dyDescent="0.4">
      <c r="A558" s="42">
        <v>543</v>
      </c>
      <c r="B558" s="43">
        <v>0.12810703330899076</v>
      </c>
    </row>
    <row r="559" spans="1:2" x14ac:dyDescent="0.4">
      <c r="A559" s="42">
        <v>544</v>
      </c>
      <c r="B559" s="43">
        <v>0.12762315065935265</v>
      </c>
    </row>
    <row r="560" spans="1:2" x14ac:dyDescent="0.4">
      <c r="A560" s="42">
        <v>545</v>
      </c>
      <c r="B560" s="43">
        <v>0.12714109571903359</v>
      </c>
    </row>
    <row r="561" spans="1:2" x14ac:dyDescent="0.4">
      <c r="A561" s="42">
        <v>546</v>
      </c>
      <c r="B561" s="43">
        <v>0.12666086158445622</v>
      </c>
    </row>
    <row r="562" spans="1:2" x14ac:dyDescent="0.4">
      <c r="A562" s="42">
        <v>547</v>
      </c>
      <c r="B562" s="43">
        <v>0.12618244137811899</v>
      </c>
    </row>
    <row r="563" spans="1:2" x14ac:dyDescent="0.4">
      <c r="A563" s="42">
        <v>548</v>
      </c>
      <c r="B563" s="43">
        <v>0.12570582824849805</v>
      </c>
    </row>
    <row r="564" spans="1:2" x14ac:dyDescent="0.4">
      <c r="A564" s="42">
        <v>549</v>
      </c>
      <c r="B564" s="43">
        <v>0.12523101536994888</v>
      </c>
    </row>
    <row r="565" spans="1:2" x14ac:dyDescent="0.4">
      <c r="A565" s="42">
        <v>550</v>
      </c>
      <c r="B565" s="43">
        <v>0.12475799594260854</v>
      </c>
    </row>
    <row r="566" spans="1:2" x14ac:dyDescent="0.4">
      <c r="A566" s="42">
        <v>551</v>
      </c>
      <c r="B566" s="43">
        <v>0.12428676319229856</v>
      </c>
    </row>
    <row r="567" spans="1:2" x14ac:dyDescent="0.4">
      <c r="A567" s="42">
        <v>552</v>
      </c>
      <c r="B567" s="43">
        <v>0.12381731037042738</v>
      </c>
    </row>
    <row r="568" spans="1:2" x14ac:dyDescent="0.4">
      <c r="A568" s="42">
        <v>553</v>
      </c>
      <c r="B568" s="43">
        <v>0.12334963075389462</v>
      </c>
    </row>
    <row r="569" spans="1:2" x14ac:dyDescent="0.4">
      <c r="A569" s="42">
        <v>554</v>
      </c>
      <c r="B569" s="43">
        <v>0.12288371764499362</v>
      </c>
    </row>
    <row r="570" spans="1:2" x14ac:dyDescent="0.4">
      <c r="A570" s="42">
        <v>555</v>
      </c>
      <c r="B570" s="43">
        <v>0.12241956437131638</v>
      </c>
    </row>
    <row r="571" spans="1:2" x14ac:dyDescent="0.4">
      <c r="A571" s="42">
        <v>556</v>
      </c>
      <c r="B571" s="43">
        <v>0.12195716428565782</v>
      </c>
    </row>
    <row r="572" spans="1:2" x14ac:dyDescent="0.4">
      <c r="A572" s="42">
        <v>557</v>
      </c>
      <c r="B572" s="43">
        <v>0.1214965107659205</v>
      </c>
    </row>
    <row r="573" spans="1:2" x14ac:dyDescent="0.4">
      <c r="A573" s="42">
        <v>558</v>
      </c>
      <c r="B573" s="43">
        <v>0.12103759721501964</v>
      </c>
    </row>
    <row r="574" spans="1:2" x14ac:dyDescent="0.4">
      <c r="A574" s="42">
        <v>559</v>
      </c>
      <c r="B574" s="43">
        <v>0.12058041706078895</v>
      </c>
    </row>
    <row r="575" spans="1:2" x14ac:dyDescent="0.4">
      <c r="A575" s="42">
        <v>560</v>
      </c>
      <c r="B575" s="43">
        <v>0.12012496375588641</v>
      </c>
    </row>
    <row r="576" spans="1:2" x14ac:dyDescent="0.4">
      <c r="A576" s="42">
        <v>561</v>
      </c>
      <c r="B576" s="43">
        <v>0.11967123077770021</v>
      </c>
    </row>
    <row r="577" spans="1:2" x14ac:dyDescent="0.4">
      <c r="A577" s="42">
        <v>562</v>
      </c>
      <c r="B577" s="43">
        <v>0.11921921162825584</v>
      </c>
    </row>
    <row r="578" spans="1:2" x14ac:dyDescent="0.4">
      <c r="A578" s="42">
        <v>563</v>
      </c>
      <c r="B578" s="43">
        <v>0.1187688998341227</v>
      </c>
    </row>
    <row r="579" spans="1:2" x14ac:dyDescent="0.4">
      <c r="A579" s="42">
        <v>564</v>
      </c>
      <c r="B579" s="43">
        <v>0.11832028894632125</v>
      </c>
    </row>
    <row r="580" spans="1:2" x14ac:dyDescent="0.4">
      <c r="A580" s="42">
        <v>565</v>
      </c>
      <c r="B580" s="43">
        <v>0.11787337254023141</v>
      </c>
    </row>
    <row r="581" spans="1:2" x14ac:dyDescent="0.4">
      <c r="A581" s="42">
        <v>566</v>
      </c>
      <c r="B581" s="43">
        <v>0.11742814421549944</v>
      </c>
    </row>
    <row r="582" spans="1:2" x14ac:dyDescent="0.4">
      <c r="A582" s="42">
        <v>567</v>
      </c>
      <c r="B582" s="43">
        <v>0.11698459759594705</v>
      </c>
    </row>
    <row r="583" spans="1:2" x14ac:dyDescent="0.4">
      <c r="A583" s="42">
        <v>568</v>
      </c>
      <c r="B583" s="43">
        <v>0.11654272632948001</v>
      </c>
    </row>
    <row r="584" spans="1:2" x14ac:dyDescent="0.4">
      <c r="A584" s="42">
        <v>569</v>
      </c>
      <c r="B584" s="43">
        <v>0.116102524087997</v>
      </c>
    </row>
    <row r="585" spans="1:2" x14ac:dyDescent="0.4">
      <c r="A585" s="42">
        <v>570</v>
      </c>
      <c r="B585" s="43">
        <v>0.11566398456729891</v>
      </c>
    </row>
    <row r="586" spans="1:2" x14ac:dyDescent="0.4">
      <c r="A586" s="42">
        <v>571</v>
      </c>
      <c r="B586" s="43">
        <v>0.11522710148699888</v>
      </c>
    </row>
    <row r="587" spans="1:2" x14ac:dyDescent="0.4">
      <c r="A587" s="42">
        <v>572</v>
      </c>
      <c r="B587" s="43">
        <v>0.11479186859043211</v>
      </c>
    </row>
    <row r="588" spans="1:2" x14ac:dyDescent="0.4">
      <c r="A588" s="42">
        <v>573</v>
      </c>
      <c r="B588" s="43">
        <v>0.11435827964456621</v>
      </c>
    </row>
    <row r="589" spans="1:2" x14ac:dyDescent="0.4">
      <c r="A589" s="42">
        <v>574</v>
      </c>
      <c r="B589" s="43">
        <v>0.11392632843991218</v>
      </c>
    </row>
    <row r="590" spans="1:2" x14ac:dyDescent="0.4">
      <c r="A590" s="42">
        <v>575</v>
      </c>
      <c r="B590" s="43">
        <v>0.11349600879043532</v>
      </c>
    </row>
    <row r="591" spans="1:2" x14ac:dyDescent="0.4">
      <c r="A591" s="42">
        <v>576</v>
      </c>
      <c r="B591" s="43">
        <v>0.11306731453346647</v>
      </c>
    </row>
    <row r="592" spans="1:2" x14ac:dyDescent="0.4">
      <c r="A592" s="42">
        <v>577</v>
      </c>
      <c r="B592" s="43">
        <v>0.11264023952961441</v>
      </c>
    </row>
    <row r="593" spans="1:2" x14ac:dyDescent="0.4">
      <c r="A593" s="42">
        <v>578</v>
      </c>
      <c r="B593" s="43">
        <v>0.11221477766267697</v>
      </c>
    </row>
    <row r="594" spans="1:2" x14ac:dyDescent="0.4">
      <c r="A594" s="42">
        <v>579</v>
      </c>
      <c r="B594" s="43">
        <v>0.11179092283955415</v>
      </c>
    </row>
    <row r="595" spans="1:2" x14ac:dyDescent="0.4">
      <c r="A595" s="42">
        <v>580</v>
      </c>
      <c r="B595" s="43">
        <v>0.11136866899016068</v>
      </c>
    </row>
    <row r="596" spans="1:2" x14ac:dyDescent="0.4">
      <c r="A596" s="42">
        <v>581</v>
      </c>
      <c r="B596" s="43">
        <v>0.11094801006733911</v>
      </c>
    </row>
    <row r="597" spans="1:2" x14ac:dyDescent="0.4">
      <c r="A597" s="42">
        <v>582</v>
      </c>
      <c r="B597" s="43">
        <v>0.11052894004677298</v>
      </c>
    </row>
    <row r="598" spans="1:2" x14ac:dyDescent="0.4">
      <c r="A598" s="42">
        <v>583</v>
      </c>
      <c r="B598" s="43">
        <v>0.11011145292690089</v>
      </c>
    </row>
    <row r="599" spans="1:2" x14ac:dyDescent="0.4">
      <c r="A599" s="42">
        <v>584</v>
      </c>
      <c r="B599" s="43">
        <v>0.10969554272883036</v>
      </c>
    </row>
    <row r="600" spans="1:2" x14ac:dyDescent="0.4">
      <c r="A600" s="42">
        <v>585</v>
      </c>
      <c r="B600" s="43">
        <v>0.10928120349625213</v>
      </c>
    </row>
    <row r="601" spans="1:2" x14ac:dyDescent="0.4">
      <c r="A601" s="42">
        <v>586</v>
      </c>
      <c r="B601" s="43">
        <v>0.10886842929535506</v>
      </c>
    </row>
    <row r="602" spans="1:2" x14ac:dyDescent="0.4">
      <c r="A602" s="42">
        <v>587</v>
      </c>
      <c r="B602" s="43">
        <v>0.10845721421474108</v>
      </c>
    </row>
    <row r="603" spans="1:2" x14ac:dyDescent="0.4">
      <c r="A603" s="42">
        <v>588</v>
      </c>
      <c r="B603" s="43">
        <v>0.10804755236534029</v>
      </c>
    </row>
    <row r="604" spans="1:2" x14ac:dyDescent="0.4">
      <c r="A604" s="42">
        <v>589</v>
      </c>
      <c r="B604" s="43">
        <v>0.10763943788032723</v>
      </c>
    </row>
    <row r="605" spans="1:2" x14ac:dyDescent="0.4">
      <c r="A605" s="42">
        <v>590</v>
      </c>
      <c r="B605" s="43">
        <v>0.10723286491503609</v>
      </c>
    </row>
    <row r="606" spans="1:2" x14ac:dyDescent="0.4">
      <c r="A606" s="42">
        <v>591</v>
      </c>
      <c r="B606" s="43">
        <v>0.10682782764687747</v>
      </c>
    </row>
    <row r="607" spans="1:2" x14ac:dyDescent="0.4">
      <c r="A607" s="42">
        <v>592</v>
      </c>
      <c r="B607" s="43">
        <v>0.10642432027525503</v>
      </c>
    </row>
    <row r="608" spans="1:2" x14ac:dyDescent="0.4">
      <c r="A608" s="42">
        <v>593</v>
      </c>
      <c r="B608" s="43">
        <v>0.10602233702148227</v>
      </c>
    </row>
    <row r="609" spans="1:2" x14ac:dyDescent="0.4">
      <c r="A609" s="42">
        <v>594</v>
      </c>
      <c r="B609" s="43">
        <v>0.10562187212869965</v>
      </c>
    </row>
    <row r="610" spans="1:2" x14ac:dyDescent="0.4">
      <c r="A610" s="42">
        <v>595</v>
      </c>
      <c r="B610" s="43">
        <v>0.10522291986179245</v>
      </c>
    </row>
    <row r="611" spans="1:2" x14ac:dyDescent="0.4">
      <c r="A611" s="42">
        <v>596</v>
      </c>
      <c r="B611" s="43">
        <v>0.10482547450730849</v>
      </c>
    </row>
    <row r="612" spans="1:2" x14ac:dyDescent="0.4">
      <c r="A612" s="42">
        <v>597</v>
      </c>
      <c r="B612" s="43">
        <v>0.10442953037337613</v>
      </c>
    </row>
    <row r="613" spans="1:2" x14ac:dyDescent="0.4">
      <c r="A613" s="42">
        <v>598</v>
      </c>
      <c r="B613" s="43">
        <v>0.10403508178962306</v>
      </c>
    </row>
    <row r="614" spans="1:2" x14ac:dyDescent="0.4">
      <c r="A614" s="42">
        <v>599</v>
      </c>
      <c r="B614" s="43">
        <v>0.103642123107095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64C3E-E4CF-4769-A1EA-E41356C49222}">
  <dimension ref="A1:R57"/>
  <sheetViews>
    <sheetView topLeftCell="A16" workbookViewId="0">
      <selection activeCell="B57" sqref="B57:H57"/>
    </sheetView>
  </sheetViews>
  <sheetFormatPr defaultColWidth="9.05859375" defaultRowHeight="11.4" x14ac:dyDescent="0.4"/>
  <cols>
    <col min="1" max="1" width="14.17578125" style="27" customWidth="1"/>
    <col min="2" max="2" width="9.17578125" style="27" bestFit="1" customWidth="1"/>
    <col min="3" max="3" width="14.41015625" style="27" bestFit="1" customWidth="1"/>
    <col min="4" max="4" width="17" style="27" bestFit="1" customWidth="1"/>
    <col min="5" max="5" width="9.17578125" style="27" bestFit="1" customWidth="1"/>
    <col min="6" max="7" width="12.3515625" style="27" bestFit="1" customWidth="1"/>
    <col min="8" max="8" width="9.1171875" style="27" bestFit="1" customWidth="1"/>
    <col min="9" max="9" width="9.05859375" style="27"/>
    <col min="10" max="10" width="3.9375" style="46" customWidth="1"/>
    <col min="11" max="11" width="12.1171875" style="27" customWidth="1"/>
    <col min="12" max="12" width="9.1171875" style="27" bestFit="1" customWidth="1"/>
    <col min="13" max="13" width="12.05859375" style="27" customWidth="1"/>
    <col min="14" max="14" width="13.52734375" style="27" customWidth="1"/>
    <col min="15" max="15" width="9.1171875" style="27" bestFit="1" customWidth="1"/>
    <col min="16" max="16" width="11.5859375" style="27" customWidth="1"/>
    <col min="17" max="17" width="9.234375" style="27" bestFit="1" customWidth="1"/>
    <col min="18" max="18" width="9.1171875" style="27" bestFit="1" customWidth="1"/>
    <col min="19" max="16384" width="9.05859375" style="27"/>
  </cols>
  <sheetData>
    <row r="1" spans="1:15" ht="22.5" x14ac:dyDescent="0.4">
      <c r="A1" s="99" t="s">
        <v>25</v>
      </c>
    </row>
    <row r="5" spans="1:15" ht="17.7" x14ac:dyDescent="0.4">
      <c r="A5" s="100" t="s">
        <v>208</v>
      </c>
      <c r="K5" s="100" t="s">
        <v>207</v>
      </c>
    </row>
    <row r="6" spans="1:15" x14ac:dyDescent="0.4">
      <c r="A6" s="97" t="s">
        <v>276</v>
      </c>
      <c r="K6" s="45"/>
    </row>
    <row r="7" spans="1:15" ht="14.4" x14ac:dyDescent="0.55000000000000004">
      <c r="A7" s="45"/>
      <c r="K7" s="23"/>
    </row>
    <row r="8" spans="1:15" ht="15" x14ac:dyDescent="0.4">
      <c r="A8" s="45"/>
      <c r="K8" s="3" t="s">
        <v>370</v>
      </c>
    </row>
    <row r="10" spans="1:15" ht="15" x14ac:dyDescent="0.4">
      <c r="A10" s="3" t="s">
        <v>206</v>
      </c>
    </row>
    <row r="11" spans="1:15" ht="11.7" thickBot="1" x14ac:dyDescent="0.45"/>
    <row r="12" spans="1:15" ht="57.3" thickBot="1" x14ac:dyDescent="0.45">
      <c r="A12" s="47"/>
      <c r="B12" s="48" t="s">
        <v>192</v>
      </c>
      <c r="C12" s="48" t="s">
        <v>205</v>
      </c>
      <c r="D12" s="48" t="s">
        <v>150</v>
      </c>
      <c r="E12" s="49" t="s">
        <v>204</v>
      </c>
      <c r="H12" s="26"/>
      <c r="L12" s="47"/>
      <c r="M12" s="48" t="s">
        <v>168</v>
      </c>
      <c r="N12" s="49" t="s">
        <v>150</v>
      </c>
      <c r="O12" s="49" t="s">
        <v>166</v>
      </c>
    </row>
    <row r="13" spans="1:15" ht="22.8" x14ac:dyDescent="0.4">
      <c r="A13" s="50" t="s">
        <v>165</v>
      </c>
      <c r="B13" s="51" t="s">
        <v>203</v>
      </c>
      <c r="C13" s="51">
        <v>50</v>
      </c>
      <c r="D13" s="51" t="s">
        <v>155</v>
      </c>
      <c r="E13" s="51"/>
      <c r="L13" s="50" t="s">
        <v>165</v>
      </c>
      <c r="M13" s="51" t="s">
        <v>202</v>
      </c>
      <c r="N13" s="51" t="s">
        <v>155</v>
      </c>
      <c r="O13" s="51"/>
    </row>
    <row r="14" spans="1:15" x14ac:dyDescent="0.4">
      <c r="A14" s="52" t="s">
        <v>163</v>
      </c>
      <c r="B14" s="53" t="s">
        <v>162</v>
      </c>
      <c r="C14" s="53" t="s">
        <v>155</v>
      </c>
      <c r="D14" s="53" t="s">
        <v>200</v>
      </c>
      <c r="E14" s="54">
        <v>82.33</v>
      </c>
      <c r="L14" s="52" t="s">
        <v>163</v>
      </c>
      <c r="M14" s="53" t="s">
        <v>162</v>
      </c>
      <c r="N14" s="53" t="s">
        <v>199</v>
      </c>
      <c r="O14" s="54">
        <v>2</v>
      </c>
    </row>
    <row r="15" spans="1:15" x14ac:dyDescent="0.4">
      <c r="A15" s="50" t="s">
        <v>201</v>
      </c>
      <c r="B15" s="51" t="s">
        <v>162</v>
      </c>
      <c r="C15" s="51">
        <v>10</v>
      </c>
      <c r="D15" s="51" t="s">
        <v>200</v>
      </c>
      <c r="E15" s="55">
        <v>65.67</v>
      </c>
      <c r="L15" s="50" t="s">
        <v>157</v>
      </c>
      <c r="M15" s="51" t="s">
        <v>162</v>
      </c>
      <c r="N15" s="51" t="s">
        <v>199</v>
      </c>
      <c r="O15" s="55">
        <v>2</v>
      </c>
    </row>
    <row r="16" spans="1:15" ht="22.8" x14ac:dyDescent="0.4">
      <c r="A16" s="52" t="s">
        <v>198</v>
      </c>
      <c r="B16" s="53" t="s">
        <v>162</v>
      </c>
      <c r="C16" s="53">
        <v>15</v>
      </c>
      <c r="D16" s="53" t="s">
        <v>197</v>
      </c>
      <c r="E16" s="54">
        <v>60.15</v>
      </c>
      <c r="L16" s="52" t="s">
        <v>160</v>
      </c>
      <c r="M16" s="53" t="s">
        <v>196</v>
      </c>
      <c r="N16" s="53" t="s">
        <v>195</v>
      </c>
      <c r="O16" s="54">
        <v>2.4</v>
      </c>
    </row>
    <row r="17" spans="1:18" x14ac:dyDescent="0.4">
      <c r="A17" s="50" t="s">
        <v>157</v>
      </c>
      <c r="B17" s="51" t="s">
        <v>159</v>
      </c>
      <c r="C17" s="51">
        <v>25</v>
      </c>
      <c r="D17" s="51" t="s">
        <v>194</v>
      </c>
      <c r="E17" s="55">
        <v>0.57999999999999996</v>
      </c>
      <c r="L17" s="50" t="s">
        <v>156</v>
      </c>
      <c r="M17" s="51" t="s">
        <v>155</v>
      </c>
      <c r="N17" s="51" t="s">
        <v>155</v>
      </c>
      <c r="O17" s="51"/>
    </row>
    <row r="18" spans="1:18" x14ac:dyDescent="0.4">
      <c r="A18" s="52" t="s">
        <v>156</v>
      </c>
      <c r="B18" s="53" t="s">
        <v>155</v>
      </c>
      <c r="C18" s="53" t="s">
        <v>155</v>
      </c>
      <c r="D18" s="53" t="s">
        <v>155</v>
      </c>
      <c r="E18" s="53"/>
    </row>
    <row r="20" spans="1:18" x14ac:dyDescent="0.4">
      <c r="A20" s="26" t="s">
        <v>154</v>
      </c>
      <c r="K20" s="26" t="s">
        <v>154</v>
      </c>
    </row>
    <row r="21" spans="1:18" x14ac:dyDescent="0.4">
      <c r="A21" s="27" t="s">
        <v>153</v>
      </c>
      <c r="K21" s="27" t="s">
        <v>193</v>
      </c>
    </row>
    <row r="22" spans="1:18" x14ac:dyDescent="0.4">
      <c r="A22" s="56"/>
      <c r="K22" s="56"/>
    </row>
    <row r="23" spans="1:18" x14ac:dyDescent="0.4">
      <c r="A23" s="26" t="s">
        <v>152</v>
      </c>
      <c r="B23" s="27" t="s">
        <v>151</v>
      </c>
      <c r="C23" s="27" t="s">
        <v>330</v>
      </c>
      <c r="D23" s="27" t="s">
        <v>331</v>
      </c>
      <c r="E23" s="27" t="s">
        <v>148</v>
      </c>
      <c r="F23" s="27" t="s">
        <v>147</v>
      </c>
      <c r="G23" s="27" t="s">
        <v>146</v>
      </c>
      <c r="H23" s="27" t="s">
        <v>145</v>
      </c>
      <c r="K23" s="26" t="s">
        <v>152</v>
      </c>
      <c r="L23" s="27" t="s">
        <v>151</v>
      </c>
      <c r="M23" s="27" t="s">
        <v>150</v>
      </c>
      <c r="N23" s="27" t="s">
        <v>149</v>
      </c>
      <c r="O23" s="27" t="s">
        <v>148</v>
      </c>
      <c r="P23" s="27" t="s">
        <v>147</v>
      </c>
      <c r="Q23" s="27" t="s">
        <v>146</v>
      </c>
      <c r="R23" s="27" t="s">
        <v>145</v>
      </c>
    </row>
    <row r="24" spans="1:18" x14ac:dyDescent="0.4">
      <c r="A24" s="27" t="s">
        <v>192</v>
      </c>
      <c r="B24" s="94">
        <v>40</v>
      </c>
      <c r="C24" s="94">
        <v>333333000</v>
      </c>
      <c r="D24" s="94">
        <v>4000000</v>
      </c>
      <c r="E24" s="94">
        <v>20</v>
      </c>
      <c r="F24" s="94">
        <v>5547683</v>
      </c>
      <c r="G24" s="94">
        <v>2256500</v>
      </c>
      <c r="H24" s="121">
        <f>C24/D24-1</f>
        <v>82.333250000000007</v>
      </c>
      <c r="K24" s="27" t="s">
        <v>191</v>
      </c>
      <c r="L24" s="94">
        <v>50</v>
      </c>
      <c r="M24" s="94">
        <v>425239229</v>
      </c>
      <c r="N24" s="94">
        <f>25000000/10*L24</f>
        <v>125000000</v>
      </c>
      <c r="O24" s="94">
        <v>15</v>
      </c>
      <c r="P24" s="94">
        <v>5707251</v>
      </c>
      <c r="Q24" s="94">
        <f>600+56405*50</f>
        <v>2820850</v>
      </c>
      <c r="R24" s="121">
        <f>M24/N24-1</f>
        <v>2.401913832</v>
      </c>
    </row>
    <row r="25" spans="1:18" x14ac:dyDescent="0.4">
      <c r="K25" s="27" t="s">
        <v>190</v>
      </c>
      <c r="L25" s="94">
        <v>20</v>
      </c>
      <c r="M25" s="94">
        <v>50000000</v>
      </c>
      <c r="N25" s="94">
        <v>50000000</v>
      </c>
      <c r="O25" s="94">
        <f>O24</f>
        <v>15</v>
      </c>
      <c r="P25" s="94">
        <f>P24</f>
        <v>5707251</v>
      </c>
      <c r="Q25" s="94">
        <f>L25/L24*Q24</f>
        <v>1128340</v>
      </c>
      <c r="R25" s="121">
        <f>M25/N25-1</f>
        <v>0</v>
      </c>
    </row>
    <row r="26" spans="1:18" s="57" customFormat="1" x14ac:dyDescent="0.4">
      <c r="A26" s="46"/>
      <c r="B26" s="46"/>
      <c r="C26" s="46"/>
      <c r="D26" s="46"/>
      <c r="E26" s="46"/>
      <c r="F26" s="46"/>
      <c r="G26" s="46"/>
      <c r="H26" s="46"/>
      <c r="I26" s="46"/>
      <c r="J26" s="46"/>
      <c r="K26" s="27" t="s">
        <v>189</v>
      </c>
      <c r="L26" s="94">
        <f>L24-L25</f>
        <v>30</v>
      </c>
      <c r="M26" s="94">
        <f>M24-M25</f>
        <v>375239229</v>
      </c>
      <c r="N26" s="94">
        <f>N24-N25</f>
        <v>75000000</v>
      </c>
      <c r="O26" s="94">
        <f>O24</f>
        <v>15</v>
      </c>
      <c r="P26" s="94">
        <f>P24</f>
        <v>5707251</v>
      </c>
      <c r="Q26" s="94">
        <f>L26/L24*Q24</f>
        <v>1692510</v>
      </c>
      <c r="R26" s="121">
        <f>M26/N26-1</f>
        <v>4.00318972</v>
      </c>
    </row>
    <row r="27" spans="1:18" x14ac:dyDescent="0.4">
      <c r="K27" s="97" t="s">
        <v>15</v>
      </c>
      <c r="L27" s="97" t="s">
        <v>184</v>
      </c>
      <c r="M27" s="97" t="s">
        <v>184</v>
      </c>
      <c r="N27" s="97" t="s">
        <v>182</v>
      </c>
      <c r="O27" s="97" t="s">
        <v>177</v>
      </c>
      <c r="P27" s="97" t="s">
        <v>175</v>
      </c>
      <c r="Q27" s="97" t="s">
        <v>173</v>
      </c>
    </row>
    <row r="28" spans="1:18" ht="15" x14ac:dyDescent="0.4">
      <c r="A28" s="3" t="s">
        <v>188</v>
      </c>
      <c r="K28" s="57"/>
      <c r="L28" s="57"/>
      <c r="M28" s="57"/>
      <c r="N28" s="57"/>
      <c r="O28" s="57"/>
      <c r="P28" s="57"/>
      <c r="Q28" s="57"/>
    </row>
    <row r="29" spans="1:18" ht="11.7" thickBot="1" x14ac:dyDescent="0.45">
      <c r="K29" s="26" t="s">
        <v>187</v>
      </c>
    </row>
    <row r="30" spans="1:18" ht="34.5" thickBot="1" x14ac:dyDescent="0.45">
      <c r="A30" s="47"/>
      <c r="B30" s="48" t="s">
        <v>169</v>
      </c>
      <c r="C30" s="48" t="s">
        <v>168</v>
      </c>
      <c r="D30" s="48" t="s">
        <v>186</v>
      </c>
      <c r="E30" s="49" t="s">
        <v>185</v>
      </c>
      <c r="K30" s="97" t="s">
        <v>184</v>
      </c>
      <c r="M30" s="28" t="s">
        <v>183</v>
      </c>
    </row>
    <row r="31" spans="1:18" x14ac:dyDescent="0.4">
      <c r="A31" s="50" t="s">
        <v>165</v>
      </c>
      <c r="B31" s="51" t="s">
        <v>180</v>
      </c>
      <c r="C31" s="51" t="s">
        <v>159</v>
      </c>
      <c r="D31" s="51" t="s">
        <v>155</v>
      </c>
      <c r="E31" s="51" t="s">
        <v>155</v>
      </c>
      <c r="K31" s="97" t="s">
        <v>182</v>
      </c>
      <c r="L31" s="27" t="s">
        <v>181</v>
      </c>
      <c r="M31" s="28" t="s">
        <v>171</v>
      </c>
    </row>
    <row r="32" spans="1:18" x14ac:dyDescent="0.4">
      <c r="A32" s="52" t="s">
        <v>157</v>
      </c>
      <c r="B32" s="53" t="s">
        <v>180</v>
      </c>
      <c r="C32" s="53" t="s">
        <v>159</v>
      </c>
      <c r="D32" s="53" t="s">
        <v>179</v>
      </c>
      <c r="E32" s="53" t="s">
        <v>178</v>
      </c>
      <c r="K32" s="97" t="s">
        <v>177</v>
      </c>
      <c r="L32" s="27" t="s">
        <v>176</v>
      </c>
      <c r="M32" s="28" t="s">
        <v>171</v>
      </c>
    </row>
    <row r="33" spans="1:17" x14ac:dyDescent="0.4">
      <c r="A33" s="50" t="s">
        <v>156</v>
      </c>
      <c r="B33" s="51" t="s">
        <v>155</v>
      </c>
      <c r="C33" s="51" t="s">
        <v>155</v>
      </c>
      <c r="D33" s="51" t="s">
        <v>155</v>
      </c>
      <c r="E33" s="51" t="s">
        <v>155</v>
      </c>
      <c r="K33" s="97" t="s">
        <v>175</v>
      </c>
      <c r="M33" s="28" t="s">
        <v>174</v>
      </c>
    </row>
    <row r="34" spans="1:17" x14ac:dyDescent="0.4">
      <c r="K34" s="97" t="s">
        <v>173</v>
      </c>
      <c r="L34" s="27" t="s">
        <v>172</v>
      </c>
      <c r="M34" s="28" t="s">
        <v>171</v>
      </c>
    </row>
    <row r="35" spans="1:17" x14ac:dyDescent="0.4">
      <c r="A35" s="26" t="s">
        <v>154</v>
      </c>
    </row>
    <row r="36" spans="1:17" x14ac:dyDescent="0.4">
      <c r="A36" s="27" t="s">
        <v>170</v>
      </c>
    </row>
    <row r="37" spans="1:17" x14ac:dyDescent="0.4">
      <c r="A37" s="56"/>
    </row>
    <row r="38" spans="1:17" x14ac:dyDescent="0.4">
      <c r="A38" s="26" t="s">
        <v>152</v>
      </c>
      <c r="B38" s="27" t="s">
        <v>151</v>
      </c>
      <c r="C38" s="27" t="s">
        <v>150</v>
      </c>
      <c r="D38" s="27" t="s">
        <v>149</v>
      </c>
      <c r="E38" s="27" t="s">
        <v>148</v>
      </c>
      <c r="F38" s="27" t="s">
        <v>147</v>
      </c>
      <c r="G38" s="27" t="s">
        <v>146</v>
      </c>
      <c r="H38" s="27" t="s">
        <v>145</v>
      </c>
    </row>
    <row r="39" spans="1:17" x14ac:dyDescent="0.4">
      <c r="A39" s="27" t="s">
        <v>169</v>
      </c>
      <c r="B39" s="94">
        <v>10</v>
      </c>
      <c r="C39" s="94">
        <v>8000000</v>
      </c>
      <c r="D39" s="94">
        <v>8000000</v>
      </c>
      <c r="E39" s="94">
        <v>24</v>
      </c>
      <c r="F39" s="94">
        <v>5547683</v>
      </c>
      <c r="G39" s="94">
        <v>1128410</v>
      </c>
      <c r="H39" s="121">
        <f>C39/D39-1</f>
        <v>0</v>
      </c>
    </row>
    <row r="40" spans="1:17" x14ac:dyDescent="0.4">
      <c r="A40" s="27" t="s">
        <v>168</v>
      </c>
      <c r="B40" s="94">
        <v>20</v>
      </c>
      <c r="C40" s="94">
        <v>4000000</v>
      </c>
      <c r="D40" s="94">
        <v>4000000</v>
      </c>
      <c r="E40" s="94">
        <v>21.5</v>
      </c>
      <c r="F40" s="94">
        <v>5547683</v>
      </c>
      <c r="G40" s="94">
        <v>1128400</v>
      </c>
      <c r="H40" s="121">
        <f>C40/D40-1</f>
        <v>0</v>
      </c>
    </row>
    <row r="42" spans="1:17" s="57" customFormat="1" x14ac:dyDescent="0.4">
      <c r="A42" s="46"/>
      <c r="B42" s="46"/>
      <c r="C42" s="46"/>
      <c r="D42" s="46"/>
      <c r="E42" s="46"/>
      <c r="F42" s="46"/>
      <c r="G42" s="46"/>
      <c r="H42" s="46"/>
      <c r="I42" s="46"/>
      <c r="J42" s="46"/>
      <c r="K42" s="27"/>
      <c r="L42" s="27"/>
      <c r="M42" s="27"/>
      <c r="N42" s="27"/>
      <c r="O42" s="27"/>
      <c r="P42" s="27"/>
      <c r="Q42" s="27"/>
    </row>
    <row r="44" spans="1:17" ht="15" x14ac:dyDescent="0.4">
      <c r="A44" s="3" t="s">
        <v>167</v>
      </c>
      <c r="K44" s="57"/>
      <c r="L44" s="57"/>
      <c r="M44" s="57"/>
      <c r="N44" s="57"/>
      <c r="O44" s="57"/>
      <c r="P44" s="57"/>
      <c r="Q44" s="57"/>
    </row>
    <row r="45" spans="1:17" ht="11.7" thickBot="1" x14ac:dyDescent="0.45"/>
    <row r="46" spans="1:17" ht="11.7" thickBot="1" x14ac:dyDescent="0.45">
      <c r="A46" s="47"/>
      <c r="B46" s="48" t="s">
        <v>144</v>
      </c>
      <c r="C46" s="48" t="s">
        <v>150</v>
      </c>
      <c r="D46" s="49" t="s">
        <v>166</v>
      </c>
    </row>
    <row r="47" spans="1:17" x14ac:dyDescent="0.4">
      <c r="A47" s="50" t="s">
        <v>165</v>
      </c>
      <c r="B47" s="51" t="s">
        <v>164</v>
      </c>
      <c r="C47" s="51" t="s">
        <v>155</v>
      </c>
      <c r="D47" s="51"/>
    </row>
    <row r="48" spans="1:17" x14ac:dyDescent="0.4">
      <c r="A48" s="52" t="s">
        <v>163</v>
      </c>
      <c r="B48" s="53" t="s">
        <v>162</v>
      </c>
      <c r="C48" s="53" t="s">
        <v>161</v>
      </c>
      <c r="D48" s="54">
        <v>2.14</v>
      </c>
    </row>
    <row r="49" spans="1:8" x14ac:dyDescent="0.4">
      <c r="A49" s="50" t="s">
        <v>160</v>
      </c>
      <c r="B49" s="51" t="s">
        <v>159</v>
      </c>
      <c r="C49" s="51" t="s">
        <v>158</v>
      </c>
      <c r="D49" s="55">
        <v>1.23</v>
      </c>
    </row>
    <row r="50" spans="1:8" x14ac:dyDescent="0.4">
      <c r="A50" s="52" t="s">
        <v>157</v>
      </c>
      <c r="B50" s="53" t="s">
        <v>155</v>
      </c>
      <c r="C50" s="53" t="s">
        <v>155</v>
      </c>
      <c r="D50" s="53"/>
    </row>
    <row r="51" spans="1:8" x14ac:dyDescent="0.4">
      <c r="A51" s="50" t="s">
        <v>156</v>
      </c>
      <c r="B51" s="51" t="s">
        <v>155</v>
      </c>
      <c r="C51" s="51" t="s">
        <v>155</v>
      </c>
      <c r="D51" s="51"/>
    </row>
    <row r="53" spans="1:8" x14ac:dyDescent="0.4">
      <c r="A53" s="26" t="s">
        <v>154</v>
      </c>
    </row>
    <row r="54" spans="1:8" x14ac:dyDescent="0.4">
      <c r="A54" s="27" t="s">
        <v>153</v>
      </c>
    </row>
    <row r="55" spans="1:8" x14ac:dyDescent="0.4">
      <c r="A55" s="56"/>
    </row>
    <row r="56" spans="1:8" x14ac:dyDescent="0.4">
      <c r="A56" s="26" t="s">
        <v>152</v>
      </c>
      <c r="B56" s="27" t="s">
        <v>151</v>
      </c>
      <c r="C56" s="27" t="s">
        <v>150</v>
      </c>
      <c r="D56" s="27" t="s">
        <v>149</v>
      </c>
      <c r="E56" s="27" t="s">
        <v>148</v>
      </c>
      <c r="F56" s="27" t="s">
        <v>147</v>
      </c>
      <c r="G56" s="27" t="s">
        <v>146</v>
      </c>
      <c r="H56" s="27" t="s">
        <v>145</v>
      </c>
    </row>
    <row r="57" spans="1:8" x14ac:dyDescent="0.4">
      <c r="A57" s="27" t="s">
        <v>144</v>
      </c>
      <c r="B57" s="94">
        <v>40</v>
      </c>
      <c r="C57" s="94">
        <v>627804000</v>
      </c>
      <c r="D57" s="94">
        <v>200000000</v>
      </c>
      <c r="E57" s="94">
        <v>22</v>
      </c>
      <c r="F57" s="94">
        <v>5590478</v>
      </c>
      <c r="G57" s="94">
        <v>4512740</v>
      </c>
      <c r="H57" s="121">
        <f>C57/D57-1</f>
        <v>2.1390199999999999</v>
      </c>
    </row>
  </sheetData>
  <hyperlinks>
    <hyperlink ref="N12" location="_ftn1" display="_ftn1" xr:uid="{9EA3F721-5465-460C-A33D-65F6070B9E1A}"/>
    <hyperlink ref="M30" r:id="rId1" xr:uid="{CCBE266F-CFD9-425B-A6FC-022900E2B31C}"/>
    <hyperlink ref="M31" r:id="rId2" xr:uid="{8288C359-07F0-4465-A31C-99359D2ED2AF}"/>
    <hyperlink ref="M32" r:id="rId3" xr:uid="{A804EDE7-E7CB-47AD-BB0C-B773B33770E8}"/>
    <hyperlink ref="M34" r:id="rId4" xr:uid="{46711BF9-5365-4129-B938-8C4B4D2D4CE5}"/>
    <hyperlink ref="M33" r:id="rId5" xr:uid="{07DDC4D5-AB34-4D33-943A-96010E6EA42A}"/>
  </hyperlink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7B2A1-7FFA-495E-B343-D0E4893DC002}">
  <dimension ref="A1:H53"/>
  <sheetViews>
    <sheetView workbookViewId="0">
      <selection activeCell="L39" sqref="L39"/>
    </sheetView>
  </sheetViews>
  <sheetFormatPr defaultRowHeight="11.4" x14ac:dyDescent="0.4"/>
  <cols>
    <col min="1" max="1" width="17.234375" customWidth="1"/>
    <col min="3" max="3" width="12" bestFit="1" customWidth="1"/>
    <col min="4" max="4" width="14.5859375" bestFit="1" customWidth="1"/>
    <col min="6" max="6" width="12.52734375" bestFit="1" customWidth="1"/>
    <col min="7" max="7" width="13.5859375" bestFit="1" customWidth="1"/>
  </cols>
  <sheetData>
    <row r="1" spans="1:4" ht="22.5" x14ac:dyDescent="0.4">
      <c r="A1" s="99" t="s">
        <v>27</v>
      </c>
    </row>
    <row r="3" spans="1:4" ht="17.7" x14ac:dyDescent="0.4">
      <c r="A3" s="100" t="s">
        <v>277</v>
      </c>
    </row>
    <row r="4" spans="1:4" s="19" customFormat="1" ht="14.4" x14ac:dyDescent="0.55000000000000004">
      <c r="A4" s="23"/>
    </row>
    <row r="5" spans="1:4" s="19" customFormat="1" x14ac:dyDescent="0.4">
      <c r="A5" s="13"/>
    </row>
    <row r="6" spans="1:4" ht="11.7" thickBot="1" x14ac:dyDescent="0.45"/>
    <row r="7" spans="1:4" ht="23.1" thickBot="1" x14ac:dyDescent="0.45">
      <c r="A7" s="60"/>
      <c r="B7" s="61" t="s">
        <v>169</v>
      </c>
      <c r="C7" s="61" t="s">
        <v>150</v>
      </c>
      <c r="D7" s="62" t="s">
        <v>166</v>
      </c>
    </row>
    <row r="8" spans="1:4" x14ac:dyDescent="0.4">
      <c r="A8" s="63" t="s">
        <v>278</v>
      </c>
      <c r="B8" s="64" t="s">
        <v>162</v>
      </c>
      <c r="C8" s="64"/>
      <c r="D8" s="64"/>
    </row>
    <row r="9" spans="1:4" x14ac:dyDescent="0.4">
      <c r="A9" s="65" t="s">
        <v>279</v>
      </c>
      <c r="B9" s="66" t="s">
        <v>159</v>
      </c>
      <c r="C9" s="66" t="s">
        <v>280</v>
      </c>
      <c r="D9" s="67">
        <v>0.41</v>
      </c>
    </row>
    <row r="10" spans="1:4" x14ac:dyDescent="0.4">
      <c r="A10" s="63" t="s">
        <v>281</v>
      </c>
      <c r="B10" s="64" t="s">
        <v>159</v>
      </c>
      <c r="C10" s="64" t="s">
        <v>282</v>
      </c>
      <c r="D10" s="68">
        <v>0.42</v>
      </c>
    </row>
    <row r="11" spans="1:4" x14ac:dyDescent="0.4">
      <c r="A11" s="14" t="s">
        <v>283</v>
      </c>
      <c r="B11" s="66" t="s">
        <v>155</v>
      </c>
      <c r="C11" s="66" t="s">
        <v>155</v>
      </c>
      <c r="D11" s="66" t="s">
        <v>155</v>
      </c>
    </row>
    <row r="12" spans="1:4" x14ac:dyDescent="0.4">
      <c r="A12" s="63" t="s">
        <v>156</v>
      </c>
      <c r="B12" s="64" t="s">
        <v>155</v>
      </c>
      <c r="C12" s="64" t="s">
        <v>155</v>
      </c>
      <c r="D12" s="64" t="s">
        <v>155</v>
      </c>
    </row>
    <row r="13" spans="1:4" x14ac:dyDescent="0.4">
      <c r="A13" s="59"/>
      <c r="B13" s="59"/>
      <c r="C13" s="59"/>
      <c r="D13" s="59"/>
    </row>
    <row r="14" spans="1:4" x14ac:dyDescent="0.4">
      <c r="A14" s="13" t="s">
        <v>154</v>
      </c>
      <c r="B14" s="59"/>
      <c r="C14" s="59"/>
      <c r="D14" s="59"/>
    </row>
    <row r="15" spans="1:4" x14ac:dyDescent="0.4">
      <c r="A15" s="59" t="s">
        <v>284</v>
      </c>
      <c r="C15" s="59"/>
      <c r="D15" s="59"/>
    </row>
    <row r="17" spans="1:8" x14ac:dyDescent="0.4">
      <c r="A17" s="13" t="s">
        <v>152</v>
      </c>
      <c r="B17" s="27" t="s">
        <v>151</v>
      </c>
      <c r="C17" s="27" t="s">
        <v>150</v>
      </c>
      <c r="D17" s="27" t="s">
        <v>149</v>
      </c>
      <c r="E17" s="27" t="s">
        <v>148</v>
      </c>
      <c r="F17" s="27" t="s">
        <v>147</v>
      </c>
      <c r="G17" s="27" t="s">
        <v>146</v>
      </c>
      <c r="H17" s="27" t="s">
        <v>145</v>
      </c>
    </row>
    <row r="18" spans="1:8" x14ac:dyDescent="0.4">
      <c r="A18" t="s">
        <v>169</v>
      </c>
      <c r="B18" s="94">
        <v>40</v>
      </c>
      <c r="C18" s="94">
        <v>790236240</v>
      </c>
      <c r="D18" s="94">
        <f>140000000*4</f>
        <v>560000000</v>
      </c>
      <c r="E18" s="94">
        <v>16</v>
      </c>
      <c r="F18" s="94">
        <v>5295619</v>
      </c>
      <c r="G18" s="94">
        <f>4*(7200000+425000)</f>
        <v>30500000</v>
      </c>
      <c r="H18" s="121">
        <f>C18/D18-1</f>
        <v>0.41113614285714295</v>
      </c>
    </row>
    <row r="19" spans="1:8" x14ac:dyDescent="0.4">
      <c r="A19" s="97" t="s">
        <v>15</v>
      </c>
      <c r="B19" s="97" t="s">
        <v>184</v>
      </c>
      <c r="C19" s="97" t="s">
        <v>184</v>
      </c>
      <c r="D19" s="97" t="s">
        <v>182</v>
      </c>
      <c r="E19" s="97" t="s">
        <v>177</v>
      </c>
      <c r="F19" s="97" t="s">
        <v>175</v>
      </c>
      <c r="G19" s="97" t="s">
        <v>173</v>
      </c>
    </row>
    <row r="22" spans="1:8" x14ac:dyDescent="0.4">
      <c r="A22" s="13" t="s">
        <v>187</v>
      </c>
    </row>
    <row r="23" spans="1:8" x14ac:dyDescent="0.4">
      <c r="A23" s="97" t="s">
        <v>184</v>
      </c>
      <c r="B23" s="70"/>
      <c r="C23" s="71" t="s">
        <v>230</v>
      </c>
    </row>
    <row r="24" spans="1:8" x14ac:dyDescent="0.4">
      <c r="A24" s="97" t="s">
        <v>182</v>
      </c>
      <c r="B24" s="70" t="s">
        <v>286</v>
      </c>
      <c r="C24" s="72" t="s">
        <v>285</v>
      </c>
    </row>
    <row r="25" spans="1:8" x14ac:dyDescent="0.4">
      <c r="A25" s="97" t="s">
        <v>177</v>
      </c>
      <c r="B25" s="70" t="s">
        <v>287</v>
      </c>
      <c r="C25" s="72" t="s">
        <v>285</v>
      </c>
    </row>
    <row r="26" spans="1:8" x14ac:dyDescent="0.4">
      <c r="A26" s="97" t="s">
        <v>175</v>
      </c>
      <c r="B26" s="70"/>
      <c r="C26" s="71" t="s">
        <v>233</v>
      </c>
    </row>
    <row r="27" spans="1:8" x14ac:dyDescent="0.4">
      <c r="A27" s="97" t="s">
        <v>173</v>
      </c>
      <c r="B27" s="70" t="s">
        <v>288</v>
      </c>
      <c r="C27" s="72" t="s">
        <v>285</v>
      </c>
    </row>
    <row r="29" spans="1:8" s="69" customFormat="1" x14ac:dyDescent="0.4"/>
    <row r="31" spans="1:8" ht="17.7" x14ac:dyDescent="0.4">
      <c r="A31" s="100" t="s">
        <v>289</v>
      </c>
    </row>
    <row r="32" spans="1:8" ht="11.7" thickBot="1" x14ac:dyDescent="0.45"/>
    <row r="33" spans="1:8" ht="34.5" thickBot="1" x14ac:dyDescent="0.45">
      <c r="A33" s="60"/>
      <c r="B33" s="61" t="s">
        <v>168</v>
      </c>
      <c r="C33" s="61" t="s">
        <v>150</v>
      </c>
      <c r="D33" s="62" t="s">
        <v>204</v>
      </c>
    </row>
    <row r="34" spans="1:8" x14ac:dyDescent="0.4">
      <c r="A34" s="63" t="s">
        <v>165</v>
      </c>
      <c r="B34" s="64" t="s">
        <v>290</v>
      </c>
      <c r="C34" s="64" t="s">
        <v>155</v>
      </c>
      <c r="D34" s="64"/>
    </row>
    <row r="35" spans="1:8" x14ac:dyDescent="0.4">
      <c r="A35" s="65" t="s">
        <v>279</v>
      </c>
      <c r="B35" s="66" t="s">
        <v>180</v>
      </c>
      <c r="C35" s="66" t="s">
        <v>291</v>
      </c>
      <c r="D35" s="67">
        <v>57.54</v>
      </c>
    </row>
    <row r="36" spans="1:8" x14ac:dyDescent="0.4">
      <c r="A36" s="63" t="s">
        <v>281</v>
      </c>
      <c r="B36" s="64" t="s">
        <v>159</v>
      </c>
      <c r="C36" s="64" t="s">
        <v>292</v>
      </c>
      <c r="D36" s="68">
        <v>57.53</v>
      </c>
    </row>
    <row r="37" spans="1:8" x14ac:dyDescent="0.4">
      <c r="A37" s="14" t="s">
        <v>293</v>
      </c>
      <c r="B37" s="66" t="s">
        <v>155</v>
      </c>
      <c r="C37" s="66" t="s">
        <v>155</v>
      </c>
      <c r="D37" s="66" t="s">
        <v>155</v>
      </c>
    </row>
    <row r="38" spans="1:8" x14ac:dyDescent="0.4">
      <c r="A38" s="63" t="s">
        <v>156</v>
      </c>
      <c r="B38" s="64" t="s">
        <v>155</v>
      </c>
      <c r="C38" s="64" t="s">
        <v>155</v>
      </c>
      <c r="D38" s="64" t="s">
        <v>155</v>
      </c>
    </row>
    <row r="39" spans="1:8" x14ac:dyDescent="0.4">
      <c r="A39" s="59"/>
      <c r="B39" s="59"/>
      <c r="C39" s="59"/>
      <c r="D39" s="59"/>
    </row>
    <row r="40" spans="1:8" x14ac:dyDescent="0.4">
      <c r="A40" s="13" t="s">
        <v>154</v>
      </c>
      <c r="B40" s="59"/>
      <c r="C40" s="59"/>
      <c r="D40" s="59"/>
      <c r="E40" s="19"/>
      <c r="F40" s="19"/>
      <c r="G40" s="19"/>
      <c r="H40" s="19"/>
    </row>
    <row r="41" spans="1:8" x14ac:dyDescent="0.4">
      <c r="A41" s="59" t="s">
        <v>284</v>
      </c>
      <c r="B41" s="19"/>
      <c r="C41" s="59"/>
      <c r="D41" s="59"/>
      <c r="E41" s="19"/>
      <c r="F41" s="19"/>
      <c r="G41" s="19"/>
      <c r="H41" s="19"/>
    </row>
    <row r="42" spans="1:8" x14ac:dyDescent="0.4">
      <c r="A42" s="19"/>
      <c r="B42" s="19"/>
      <c r="C42" s="19"/>
      <c r="D42" s="19"/>
      <c r="E42" s="19"/>
      <c r="F42" s="19"/>
      <c r="G42" s="19"/>
      <c r="H42" s="19"/>
    </row>
    <row r="43" spans="1:8" x14ac:dyDescent="0.4">
      <c r="A43" s="13" t="s">
        <v>152</v>
      </c>
      <c r="B43" s="27" t="s">
        <v>151</v>
      </c>
      <c r="C43" s="27" t="s">
        <v>150</v>
      </c>
      <c r="D43" s="27" t="s">
        <v>149</v>
      </c>
      <c r="E43" s="27" t="s">
        <v>148</v>
      </c>
      <c r="F43" s="27" t="s">
        <v>147</v>
      </c>
      <c r="G43" s="27" t="s">
        <v>146</v>
      </c>
      <c r="H43" s="27" t="s">
        <v>145</v>
      </c>
    </row>
    <row r="44" spans="1:8" x14ac:dyDescent="0.4">
      <c r="A44" s="19" t="s">
        <v>168</v>
      </c>
      <c r="B44" s="94">
        <v>30</v>
      </c>
      <c r="C44" s="94">
        <v>877983276</v>
      </c>
      <c r="D44" s="94">
        <f>5000000*3</f>
        <v>15000000</v>
      </c>
      <c r="E44" s="94">
        <v>17</v>
      </c>
      <c r="F44" s="94">
        <v>5295619</v>
      </c>
      <c r="G44" s="94">
        <f>3*(277000+6890000)</f>
        <v>21501000</v>
      </c>
      <c r="H44" s="121">
        <f>C44/D44-1</f>
        <v>57.532218399999998</v>
      </c>
    </row>
    <row r="45" spans="1:8" x14ac:dyDescent="0.4">
      <c r="A45" s="97" t="s">
        <v>15</v>
      </c>
      <c r="B45" s="97" t="s">
        <v>184</v>
      </c>
      <c r="C45" s="97" t="s">
        <v>184</v>
      </c>
      <c r="D45" s="97" t="s">
        <v>182</v>
      </c>
      <c r="E45" s="97" t="s">
        <v>177</v>
      </c>
      <c r="F45" s="97" t="s">
        <v>175</v>
      </c>
      <c r="G45" s="97" t="s">
        <v>173</v>
      </c>
      <c r="H45" s="19"/>
    </row>
    <row r="46" spans="1:8" x14ac:dyDescent="0.4">
      <c r="A46" s="19"/>
      <c r="B46" s="19"/>
      <c r="C46" s="19"/>
      <c r="D46" s="19"/>
      <c r="E46" s="19"/>
      <c r="F46" s="19"/>
      <c r="G46" s="19"/>
      <c r="H46" s="19"/>
    </row>
    <row r="48" spans="1:8" x14ac:dyDescent="0.4">
      <c r="A48" s="13" t="s">
        <v>187</v>
      </c>
    </row>
    <row r="49" spans="1:3" x14ac:dyDescent="0.4">
      <c r="A49" s="97" t="s">
        <v>184</v>
      </c>
      <c r="B49" s="70"/>
      <c r="C49" s="71" t="s">
        <v>236</v>
      </c>
    </row>
    <row r="50" spans="1:3" x14ac:dyDescent="0.4">
      <c r="A50" s="97" t="s">
        <v>182</v>
      </c>
      <c r="B50" s="70" t="s">
        <v>295</v>
      </c>
      <c r="C50" s="72" t="s">
        <v>294</v>
      </c>
    </row>
    <row r="51" spans="1:3" x14ac:dyDescent="0.4">
      <c r="A51" s="97" t="s">
        <v>177</v>
      </c>
      <c r="B51" s="70" t="s">
        <v>286</v>
      </c>
      <c r="C51" s="72" t="s">
        <v>294</v>
      </c>
    </row>
    <row r="52" spans="1:3" x14ac:dyDescent="0.4">
      <c r="A52" s="97" t="s">
        <v>175</v>
      </c>
      <c r="B52" s="70"/>
      <c r="C52" s="71" t="s">
        <v>233</v>
      </c>
    </row>
    <row r="53" spans="1:3" x14ac:dyDescent="0.4">
      <c r="A53" s="97" t="s">
        <v>173</v>
      </c>
      <c r="B53" s="70" t="s">
        <v>296</v>
      </c>
      <c r="C53" s="72" t="s">
        <v>294</v>
      </c>
    </row>
  </sheetData>
  <hyperlinks>
    <hyperlink ref="C26" r:id="rId1" xr:uid="{85F7442A-9EF5-4F5E-B332-7226EF8FA6B2}"/>
    <hyperlink ref="C23" r:id="rId2" xr:uid="{518C4F23-43BE-4DCD-AFA8-9BF91B70797C}"/>
    <hyperlink ref="C24" r:id="rId3" xr:uid="{6142C9BD-88A8-4F43-97CA-ECA0C95FA18A}"/>
    <hyperlink ref="C25" r:id="rId4" xr:uid="{A303C244-A5F8-40F3-AD6A-1F96FF1F3EC5}"/>
    <hyperlink ref="C27" r:id="rId5" xr:uid="{4E31B8DA-CD03-4238-89D4-F4D19C1EF3F8}"/>
    <hyperlink ref="C49" r:id="rId6" xr:uid="{ADE5C477-4EF7-498D-A5D8-00E6453EFE3D}"/>
    <hyperlink ref="C50" r:id="rId7" xr:uid="{FC69AB0D-5AF3-4A4A-9059-5EA5DD1647F9}"/>
    <hyperlink ref="C51" r:id="rId8" xr:uid="{DDD68EFE-B5CE-4557-B22F-DFB592BD1F65}"/>
    <hyperlink ref="C52" r:id="rId9" xr:uid="{D13B5DF9-D089-4F5F-A53C-622EABE481EC}"/>
    <hyperlink ref="C53" r:id="rId10" xr:uid="{89DD525A-260C-44E1-B8C9-290FEBAC049B}"/>
  </hyperlinks>
  <pageMargins left="0.7" right="0.7" top="0.75" bottom="0.75" header="0.3" footer="0.3"/>
  <pageSetup paperSize="9" orientation="portrait"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B94F-B678-45F0-A906-29B69CB36701}">
  <sheetPr>
    <tabColor rgb="FF0070C0"/>
  </sheetPr>
  <dimension ref="A1"/>
  <sheetViews>
    <sheetView workbookViewId="0">
      <selection activeCell="A38" sqref="A38"/>
    </sheetView>
  </sheetViews>
  <sheetFormatPr defaultRowHeight="11.4" x14ac:dyDescent="0.4"/>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331CBBD087108949B96F060208161CAF003963A55188D3BA488CD13525F7DFD8B1" ma:contentTypeVersion="3" ma:contentTypeDescription="" ma:contentTypeScope="" ma:versionID="57f1e31a534fbb1551cddc996c3b4ae5">
  <xsd:schema xmlns:xsd="http://www.w3.org/2001/XMLSchema" xmlns:xs="http://www.w3.org/2001/XMLSchema" xmlns:p="http://schemas.microsoft.com/office/2006/metadata/properties" xmlns:ns2="b16ffbd9-0651-4f4f-86d9-7351ad301e78" xmlns:ns4="341f3a21-500e-418d-b220-102a9842abf4" targetNamespace="http://schemas.microsoft.com/office/2006/metadata/properties" ma:root="true" ma:fieldsID="2079042b41d250c4f1dcb46800e8d38c" ns2:_="" ns4:_="">
    <xsd:import namespace="b16ffbd9-0651-4f4f-86d9-7351ad301e78"/>
    <xsd:import namespace="341f3a21-500e-418d-b220-102a9842abf4"/>
    <xsd:element name="properties">
      <xsd:complexType>
        <xsd:sequence>
          <xsd:element name="documentManagement">
            <xsd:complexType>
              <xsd:all>
                <xsd:element ref="ns2:Information_x0020_classification" minOccurs="0"/>
                <xsd:element ref="ns4:From" minOccurs="0"/>
                <xsd:element ref="ns4:SentOn" minOccurs="0"/>
                <xsd:element ref="ns4:To" minOccurs="0"/>
                <xsd:element ref="ns4:Receive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ffbd9-0651-4f4f-86d9-7351ad301e78" elementFormDefault="qualified">
    <xsd:import namespace="http://schemas.microsoft.com/office/2006/documentManagement/types"/>
    <xsd:import namespace="http://schemas.microsoft.com/office/infopath/2007/PartnerControls"/>
    <xsd:element name="Information_x0020_classification" ma:index="1" nillable="true" ma:displayName="Information classification" ma:format="Dropdown" ma:internalName="Information_x0020_classification">
      <xsd:simpleType>
        <xsd:restriction base="dms:Choice">
          <xsd:enumeration value="Highly sensitive"/>
          <xsd:enumeration value="Confidential"/>
          <xsd:enumeration value="Protected"/>
        </xsd:restriction>
      </xsd:simpleType>
    </xsd:element>
  </xsd:schema>
  <xsd:schema xmlns:xsd="http://www.w3.org/2001/XMLSchema" xmlns:xs="http://www.w3.org/2001/XMLSchema" xmlns:dms="http://schemas.microsoft.com/office/2006/documentManagement/types" xmlns:pc="http://schemas.microsoft.com/office/infopath/2007/PartnerControls" targetNamespace="341f3a21-500e-418d-b220-102a9842abf4" elementFormDefault="qualified">
    <xsd:import namespace="http://schemas.microsoft.com/office/2006/documentManagement/types"/>
    <xsd:import namespace="http://schemas.microsoft.com/office/infopath/2007/PartnerControls"/>
    <xsd:element name="From" ma:index="4" nillable="true" ma:displayName="From" ma:description="Auto-populated by saved email" ma:internalName="From">
      <xsd:simpleType>
        <xsd:restriction base="dms:Text">
          <xsd:maxLength value="255"/>
        </xsd:restriction>
      </xsd:simpleType>
    </xsd:element>
    <xsd:element name="SentOn" ma:index="5" nillable="true" ma:displayName="SentOn" ma:description="Auto-populated by saved email" ma:format="DateTime" ma:internalName="SentOn">
      <xsd:simpleType>
        <xsd:restriction base="dms:DateTime"/>
      </xsd:simpleType>
    </xsd:element>
    <xsd:element name="To" ma:index="6" nillable="true" ma:displayName="To" ma:description="Auto-populated by saved email" ma:internalName="To">
      <xsd:simpleType>
        <xsd:restriction base="dms:Text">
          <xsd:maxLength value="255"/>
        </xsd:restriction>
      </xsd:simpleType>
    </xsd:element>
    <xsd:element name="ReceivedTime" ma:index="7" nillable="true" ma:displayName="ReceivedTime" ma:description="Auto-populated by saved email" ma:format="DateTime" ma:internalName="Received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Time xmlns="341f3a21-500e-418d-b220-102a9842abf4" xsi:nil="true"/>
    <SentOn xmlns="341f3a21-500e-418d-b220-102a9842abf4" xsi:nil="true"/>
    <Information_x0020_classification xmlns="b16ffbd9-0651-4f4f-86d9-7351ad301e78" xsi:nil="true"/>
    <From xmlns="341f3a21-500e-418d-b220-102a9842abf4" xsi:nil="true"/>
    <To xmlns="341f3a21-500e-418d-b220-102a9842abf4" xsi:nil="true"/>
  </documentManagement>
</p:properties>
</file>

<file path=customXml/itemProps1.xml><?xml version="1.0" encoding="utf-8"?>
<ds:datastoreItem xmlns:ds="http://schemas.openxmlformats.org/officeDocument/2006/customXml" ds:itemID="{FA0ED976-2DFF-451D-8EFC-66C282116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ffbd9-0651-4f4f-86d9-7351ad301e78"/>
    <ds:schemaRef ds:uri="341f3a21-500e-418d-b220-102a9842ab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CEA297-6C9C-4309-A233-C23EE403F610}">
  <ds:schemaRefs>
    <ds:schemaRef ds:uri="http://schemas.microsoft.com/sharepoint/v3/contenttype/forms"/>
  </ds:schemaRefs>
</ds:datastoreItem>
</file>

<file path=customXml/itemProps3.xml><?xml version="1.0" encoding="utf-8"?>
<ds:datastoreItem xmlns:ds="http://schemas.openxmlformats.org/officeDocument/2006/customXml" ds:itemID="{A7701646-8637-40AF-9F8A-AE81C599E628}">
  <ds:schemaRefs>
    <ds:schemaRef ds:uri="b16ffbd9-0651-4f4f-86d9-7351ad301e7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41f3a21-500e-418d-b220-102a9842abf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Contents</vt:lpstr>
      <vt:lpstr>Style Guidelines</vt:lpstr>
      <vt:lpstr>Inputs &gt;&gt;</vt:lpstr>
      <vt:lpstr>CPI</vt:lpstr>
      <vt:lpstr>PPPdata</vt:lpstr>
      <vt:lpstr>Other inputs</vt:lpstr>
      <vt:lpstr>Danish auction data</vt:lpstr>
      <vt:lpstr>Norwegian auction data</vt:lpstr>
      <vt:lpstr>Calculations &gt;&gt;</vt:lpstr>
      <vt:lpstr>Denmark 800 MHz</vt:lpstr>
      <vt:lpstr>Denmark 900 MHz</vt:lpstr>
      <vt:lpstr>Denmark 1800 MHz (all lots)</vt:lpstr>
      <vt:lpstr>Denmark 1800 MHz (B lots)</vt:lpstr>
      <vt:lpstr>Denmark 2.6 GHz</vt:lpstr>
      <vt:lpstr>Norway 900 MHz</vt:lpstr>
      <vt:lpstr>Norway 1800 MHz</vt:lpstr>
      <vt:lpstr>Outputs &gt;&gt;</vt:lpstr>
      <vt:lpstr>Absolute benchmarks and ratios</vt:lpstr>
      <vt:lpstr>Distance</vt:lpstr>
      <vt:lpstr>'Absolute benchmarks and ratios'!_ftn1</vt:lpstr>
      <vt:lpstr>'Absolute benchmarks and ratios'!_ftnref1</vt:lpstr>
      <vt:lpstr>Cost_of_debt</vt:lpstr>
      <vt:lpstr>QA_box</vt:lpstr>
      <vt:lpstr>Style</vt:lpstr>
      <vt:lpstr>UK_population</vt:lpstr>
      <vt:lpstr>Version_box</vt:lpstr>
      <vt:lpstr>Workbook.Author</vt:lpstr>
      <vt:lpstr>Workbook.Location</vt:lpstr>
      <vt:lpstr>Workbook.Objective</vt:lpstr>
      <vt:lpstr>Workbook.Status</vt:lpstr>
      <vt:lpstr>Workbook.Title</vt:lpstr>
      <vt:lpstr>Workbook.Version</vt:lpstr>
    </vt:vector>
  </TitlesOfParts>
  <Company>Analysys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Ofcom</dc:creator>
  <cp:lastModifiedBy>Calum Gruer</cp:lastModifiedBy>
  <cp:lastPrinted>2009-10-20T10:36:26Z</cp:lastPrinted>
  <dcterms:created xsi:type="dcterms:W3CDTF">1997-01-23T15:12:23Z</dcterms:created>
  <dcterms:modified xsi:type="dcterms:W3CDTF">2018-06-28T15:26:06Z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0x010100331CBBD087108949B96F060208161CAF003963A55188D3BA488CD13525F7DFD8B1</vt:lpwstr>
  </property>
</Properties>
</file>