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35" yWindow="-105" windowWidth="15570" windowHeight="6570" tabRatio="606"/>
  </bookViews>
  <sheets>
    <sheet name="Cover" sheetId="3" r:id="rId1"/>
    <sheet name="Modelling sheet" sheetId="1" r:id="rId2"/>
    <sheet name="Tables for condoc" sheetId="4" r:id="rId3"/>
  </sheets>
  <definedNames>
    <definedName name="Workbook.Author">Cover!$B$9</definedName>
    <definedName name="Workbook.Location">Cover!$B$10</definedName>
    <definedName name="Workbook.Status">Cover!$B$8</definedName>
    <definedName name="Workbook.Title">Cover!$B$6</definedName>
    <definedName name="Workbook.Version">Cover!$B$7</definedName>
  </definedNames>
  <calcPr calcId="125725"/>
</workbook>
</file>

<file path=xl/calcChain.xml><?xml version="1.0" encoding="utf-8"?>
<calcChain xmlns="http://schemas.openxmlformats.org/spreadsheetml/2006/main">
  <c r="I14" i="4"/>
  <c r="H14"/>
  <c r="G14"/>
  <c r="F14"/>
  <c r="E14"/>
  <c r="D14"/>
  <c r="C14"/>
  <c r="I13"/>
  <c r="H13"/>
  <c r="G13"/>
  <c r="F13"/>
  <c r="E13"/>
  <c r="D13"/>
  <c r="C13"/>
  <c r="I12"/>
  <c r="H12"/>
  <c r="G12"/>
  <c r="F12"/>
  <c r="E12"/>
  <c r="D12"/>
  <c r="C12"/>
  <c r="B8"/>
  <c r="I7"/>
  <c r="H7"/>
  <c r="G7"/>
  <c r="F7"/>
  <c r="E7"/>
  <c r="D7"/>
  <c r="C7"/>
  <c r="I6"/>
  <c r="H6"/>
  <c r="G6"/>
  <c r="F6"/>
  <c r="E6"/>
  <c r="D6"/>
  <c r="C6"/>
  <c r="I5"/>
  <c r="H5"/>
  <c r="G5"/>
  <c r="F5"/>
  <c r="E5"/>
  <c r="D5"/>
  <c r="C5"/>
  <c r="I4"/>
  <c r="H4"/>
  <c r="G4"/>
  <c r="F4"/>
  <c r="E4"/>
  <c r="D4"/>
  <c r="C4"/>
  <c r="C68" i="1"/>
  <c r="D68"/>
  <c r="C69"/>
  <c r="D69"/>
  <c r="D67"/>
  <c r="C67"/>
  <c r="C12"/>
  <c r="D12"/>
  <c r="C13"/>
  <c r="D13"/>
  <c r="D11"/>
  <c r="C11"/>
  <c r="E38" l="1"/>
  <c r="E39"/>
  <c r="D37"/>
  <c r="E37"/>
  <c r="D39"/>
  <c r="C39"/>
  <c r="C22"/>
  <c r="H2" i="3"/>
  <c r="C37" i="1" l="1"/>
  <c r="C48" s="1"/>
  <c r="D38"/>
  <c r="C38"/>
  <c r="C44"/>
  <c r="D44"/>
  <c r="D50" l="1"/>
  <c r="D49"/>
  <c r="D48"/>
  <c r="C50"/>
  <c r="C49"/>
  <c r="D61"/>
  <c r="D8" i="4" s="1"/>
  <c r="E61" i="1"/>
  <c r="E8" i="4" s="1"/>
  <c r="F61" i="1"/>
  <c r="F8" i="4" s="1"/>
  <c r="G61" i="1"/>
  <c r="G8" i="4" s="1"/>
  <c r="H61" i="1"/>
  <c r="H8" i="4" s="1"/>
  <c r="I61" i="1"/>
  <c r="I8" i="4" s="1"/>
  <c r="C61" i="1"/>
  <c r="C8" i="4" s="1"/>
  <c r="B49" i="1"/>
  <c r="B59" s="1"/>
  <c r="B6" i="4" s="1"/>
  <c r="B50" i="1"/>
  <c r="B60" s="1"/>
  <c r="B7" i="4" s="1"/>
  <c r="B48" i="1"/>
  <c r="B58" s="1"/>
  <c r="B5" i="4" s="1"/>
  <c r="E44" i="1"/>
  <c r="E36"/>
  <c r="D70" l="1"/>
  <c r="C70"/>
  <c r="E48"/>
  <c r="F48" s="1"/>
  <c r="E50"/>
  <c r="F50" s="1"/>
  <c r="E49"/>
  <c r="F49" s="1"/>
  <c r="J48" l="1"/>
  <c r="B57" l="1"/>
</calcChain>
</file>

<file path=xl/sharedStrings.xml><?xml version="1.0" encoding="utf-8"?>
<sst xmlns="http://schemas.openxmlformats.org/spreadsheetml/2006/main" count="119" uniqueCount="88">
  <si>
    <t>Average outbound</t>
  </si>
  <si>
    <t>Average inbound</t>
  </si>
  <si>
    <t>MTR</t>
  </si>
  <si>
    <t>On-net</t>
  </si>
  <si>
    <t>Off-net</t>
  </si>
  <si>
    <t>Retail price</t>
  </si>
  <si>
    <t>PAYG</t>
  </si>
  <si>
    <t>Outbound</t>
  </si>
  <si>
    <t>Inbound</t>
  </si>
  <si>
    <t>On-net margin</t>
  </si>
  <si>
    <t>Off-net outbound</t>
  </si>
  <si>
    <t>Off-net inbound</t>
  </si>
  <si>
    <t>TOTAL PROFIT</t>
  </si>
  <si>
    <t>5% versus 25%</t>
  </si>
  <si>
    <t>1% versus 40%</t>
  </si>
  <si>
    <t>Operator market share</t>
  </si>
  <si>
    <t>PAYM - High</t>
  </si>
  <si>
    <t>PAYM - Low</t>
  </si>
  <si>
    <t>Proportion of subscribers by consumer segment</t>
  </si>
  <si>
    <t xml:space="preserve">Model assumptions </t>
  </si>
  <si>
    <t>Calculation steps</t>
  </si>
  <si>
    <t>Output table</t>
  </si>
  <si>
    <t>Weighted average</t>
  </si>
  <si>
    <t>Consumer segment</t>
  </si>
  <si>
    <t xml:space="preserve">Profit difference per segment </t>
  </si>
  <si>
    <t>This assumption sets the assumed cost of providing termination (this is the same whether the inbound call is on-or off-net)</t>
  </si>
  <si>
    <t>This assumption sets the assumed cost of providing origination (this is the same for an outbound call whether it is on-or off-net)</t>
  </si>
  <si>
    <t>Input assumption on operator market share, the scenarios we consider are:</t>
  </si>
  <si>
    <t>Average inbound and outbound minutes by PAYG consumers</t>
  </si>
  <si>
    <t xml:space="preserve">Output here is used for data table calculation below. </t>
  </si>
  <si>
    <t>Information</t>
  </si>
  <si>
    <t xml:space="preserve">Title </t>
  </si>
  <si>
    <t>Version</t>
  </si>
  <si>
    <t>Final</t>
  </si>
  <si>
    <t>Status</t>
  </si>
  <si>
    <t>Author</t>
  </si>
  <si>
    <t>Confidentiality status</t>
  </si>
  <si>
    <t>Release Version 1</t>
  </si>
  <si>
    <t xml:space="preserve">The terms and conditions on which OFCOM is making available the model are set out below.  </t>
  </si>
  <si>
    <t xml:space="preserve">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 </t>
  </si>
  <si>
    <t xml:space="preserve">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 </t>
  </si>
  <si>
    <t xml:space="preserve">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Model. By using this Model, you agree to the above. </t>
  </si>
  <si>
    <t>Kevin James</t>
  </si>
  <si>
    <t>Number of Months in Period</t>
  </si>
  <si>
    <t>Input costs, wholesale charges and retail prices (ppm)</t>
  </si>
  <si>
    <t>Volumes and subscriber shares (minutes per month)</t>
  </si>
  <si>
    <t>Estimate the proportion of calls on-net and off-net (minutes per subscriber per month)</t>
  </si>
  <si>
    <t>Check</t>
  </si>
  <si>
    <t>Lowest regulated MTR (2010/11)</t>
  </si>
  <si>
    <t xml:space="preserve">LRIC + estimate (2014/15) </t>
  </si>
  <si>
    <t>(Source: April 2010 consultation, Annex 11, Figure 29, page 142)</t>
  </si>
  <si>
    <t>Base case</t>
  </si>
  <si>
    <t>Calibration data</t>
  </si>
  <si>
    <t>Pre-pay</t>
  </si>
  <si>
    <t>Not used</t>
  </si>
  <si>
    <t>(NB: we have not split calibration data by low and high spending consumers)</t>
  </si>
  <si>
    <t>Average outbound (minutes per month)</t>
  </si>
  <si>
    <t xml:space="preserve">Average inbound (minutes per month) </t>
  </si>
  <si>
    <t>Post-pay (all)</t>
  </si>
  <si>
    <t>This assumption sets the level of the (symmetric) MTR applied to all market participants, the scenarios we can consider are:</t>
  </si>
  <si>
    <t>Calibrated to S135</t>
  </si>
  <si>
    <t>Custom</t>
  </si>
  <si>
    <t>Use this table to input alternative scenarios</t>
  </si>
  <si>
    <t>Approved for release</t>
  </si>
  <si>
    <t>MCT supplemental consultation model-Release Version</t>
  </si>
  <si>
    <t>Termination network cost</t>
  </si>
  <si>
    <t>Origination network cost</t>
  </si>
  <si>
    <t>Market share</t>
  </si>
  <si>
    <t>Post-pay (excluding SIM only)</t>
  </si>
  <si>
    <t xml:space="preserve"> </t>
  </si>
  <si>
    <t>Consultation document tables</t>
  </si>
  <si>
    <t>Calibration option</t>
  </si>
  <si>
    <t xml:space="preserve">Select calibration option: either from base case (calibrated to CMR data); calibrated to S135; or custom.  The latter option allows alternative outbound/inbound minutes to be inputted (use table in cells Q10:S13 to input alternative values). </t>
  </si>
  <si>
    <t>Positive value suggests relatively higher contribution margin for smaller operator versus a large operator; a negative value suggest relatively smaller contribution margin for a smaller operator versus a large operator.</t>
  </si>
  <si>
    <t>Margin per consumer segment based on margins per call type, volumes of inbound and outbound calls and proportion of on- and off-net calls (£ per annum)</t>
  </si>
  <si>
    <t>Margin per call type (ppm)</t>
  </si>
  <si>
    <t>Contribution margin per consumer segment based on market share assumptions (£ per annum)</t>
  </si>
  <si>
    <t>Difference in contribution margin per consumer segment (5% versus 25%) and (1% versus 40%) (£ per annum)</t>
  </si>
  <si>
    <t>TOTAL CONTRIBUTION MARGIN (£ per annum)</t>
  </si>
  <si>
    <t>Average inbound and outbound minutes by high spend post-pay consumers</t>
  </si>
  <si>
    <t>Average inbound and outbound minutes by low spend post-pay consumers</t>
  </si>
  <si>
    <t>Modelling of the potential impact of MTRs on contribution margin of different consumer segments for operators with asymmetric market shares</t>
  </si>
  <si>
    <t>These shares show the proportion of subscribers in different consumer segments. This is only required to calculate the weighted average profit per consumer.</t>
  </si>
  <si>
    <t>This assumption sets the assumed retail price per outbound call (as a base case this is set to the average call origination charge of 8.8 ppm in 2009 - source CMR 2010 Figure 5.76)</t>
  </si>
  <si>
    <t>This MCT supplemental consultation model has been developed solely to estimate the possible impact of MTRs on the contribution margin of different consumer segments for operators with asymmetric market shares.</t>
  </si>
  <si>
    <r>
      <t>All right, title and interest in the provided model (the ‘Model’) constructed in Excel are owned by OFCOM. Such title and interest is protected by United Kingdom intellectual property laws and international treaty provisions. While you may freely use the Model for the purposes for which it is provided</t>
    </r>
    <r>
      <rPr>
        <sz val="9"/>
        <color rgb="FF000080"/>
        <rFont val="Arial"/>
        <family val="2"/>
      </rPr>
      <t>,</t>
    </r>
    <r>
      <rPr>
        <sz val="9"/>
        <color theme="1"/>
        <rFont val="Arial"/>
        <family val="2"/>
      </rPr>
      <t xml:space="preserve"> it is not to be modified in any way or used for commercial gain or otherwise without the prior written permission of OFCOM. </t>
    </r>
  </si>
  <si>
    <t>Tables for condoc:  Tables 1 and 2 (results using base case assumptions)</t>
  </si>
  <si>
    <t>Tables for condoc:  Tables 4 and 5 (results using S135 calibration data)</t>
  </si>
</sst>
</file>

<file path=xl/styles.xml><?xml version="1.0" encoding="utf-8"?>
<styleSheet xmlns="http://schemas.openxmlformats.org/spreadsheetml/2006/main">
  <numFmts count="5">
    <numFmt numFmtId="164" formatCode="0.0"/>
    <numFmt numFmtId="165" formatCode="#,##0_);[Red]\-#,##0_);0_);@_)"/>
    <numFmt numFmtId="166" formatCode="#,##0.00_);[Red]\-#,##0.00_);0.00_);@_)"/>
    <numFmt numFmtId="167" formatCode="#,##0%;[Red]\-#,##0%;0%;@_)"/>
    <numFmt numFmtId="168" formatCode="#,##0.00%;[Red]\-#,##0.00%;0.00%;@_)"/>
  </numFmts>
  <fonts count="2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2"/>
      <name val="Arial"/>
      <family val="2"/>
    </font>
    <font>
      <sz val="9"/>
      <name val="Arial"/>
      <family val="2"/>
    </font>
    <font>
      <b/>
      <sz val="9"/>
      <name val="Arial"/>
      <family val="2"/>
    </font>
    <font>
      <b/>
      <sz val="16"/>
      <name val="Arial"/>
      <family val="2"/>
    </font>
    <font>
      <b/>
      <i/>
      <sz val="16"/>
      <color rgb="FFFF0000"/>
      <name val="Calibri"/>
      <family val="2"/>
      <scheme val="minor"/>
    </font>
    <font>
      <sz val="8"/>
      <color indexed="10"/>
      <name val="Arial"/>
      <family val="2"/>
    </font>
    <font>
      <b/>
      <sz val="18"/>
      <name val="Arial"/>
      <family val="2"/>
    </font>
    <font>
      <b/>
      <sz val="14"/>
      <name val="Arial"/>
      <family val="2"/>
    </font>
    <font>
      <b/>
      <sz val="22"/>
      <name val="Arial"/>
      <family val="2"/>
    </font>
    <font>
      <sz val="8"/>
      <name val="Arial"/>
      <family val="2"/>
    </font>
    <font>
      <i/>
      <sz val="9"/>
      <color indexed="16"/>
      <name val="Arial"/>
      <family val="2"/>
    </font>
    <font>
      <sz val="9"/>
      <name val="Verdana"/>
      <family val="2"/>
    </font>
    <font>
      <b/>
      <sz val="9"/>
      <color indexed="10"/>
      <name val="Arial"/>
      <family val="2"/>
    </font>
    <font>
      <i/>
      <sz val="9"/>
      <color rgb="FF969696"/>
      <name val="Arial"/>
      <family val="2"/>
    </font>
    <font>
      <b/>
      <sz val="10"/>
      <name val="Times New Roman"/>
      <family val="1"/>
    </font>
    <font>
      <sz val="10"/>
      <name val="Times New Roman"/>
      <family val="1"/>
    </font>
    <font>
      <sz val="9"/>
      <color theme="0"/>
      <name val="Arial"/>
      <family val="2"/>
    </font>
    <font>
      <i/>
      <sz val="9"/>
      <color theme="0" tint="-0.249977111117893"/>
      <name val="Arial"/>
      <family val="2"/>
    </font>
    <font>
      <b/>
      <sz val="8"/>
      <color indexed="10"/>
      <name val="Arial"/>
      <family val="2"/>
    </font>
    <font>
      <sz val="11"/>
      <color rgb="FF642566"/>
      <name val="Arial"/>
      <family val="2"/>
    </font>
    <font>
      <b/>
      <sz val="11"/>
      <color rgb="FFFFFFFF"/>
      <name val="Arial"/>
      <family val="2"/>
    </font>
    <font>
      <b/>
      <sz val="12"/>
      <color theme="1"/>
      <name val="Arial"/>
      <family val="2"/>
    </font>
    <font>
      <sz val="9"/>
      <color theme="1"/>
      <name val="Arial"/>
      <family val="2"/>
    </font>
    <font>
      <sz val="9"/>
      <color rgb="FF000080"/>
      <name val="Arial"/>
      <family val="2"/>
    </font>
  </fonts>
  <fills count="1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indexed="13"/>
        <bgColor indexed="64"/>
      </patternFill>
    </fill>
    <fill>
      <patternFill patternType="solid">
        <fgColor indexed="51"/>
        <bgColor indexed="64"/>
      </patternFill>
    </fill>
    <fill>
      <patternFill patternType="solid">
        <fgColor rgb="FFE8D9E8"/>
        <bgColor indexed="64"/>
      </patternFill>
    </fill>
    <fill>
      <patternFill patternType="solid">
        <fgColor rgb="FF00FFFF"/>
        <bgColor indexed="64"/>
      </patternFill>
    </fill>
    <fill>
      <gradientFill degree="45">
        <stop position="0">
          <color rgb="FFF7941D"/>
        </stop>
        <stop position="0.5">
          <color rgb="FFFFF200"/>
        </stop>
        <stop position="1">
          <color rgb="FFF7941D"/>
        </stop>
      </gradientFill>
    </fill>
    <fill>
      <patternFill patternType="gray0625">
        <fgColor indexed="15"/>
      </patternFill>
    </fill>
    <fill>
      <patternFill patternType="solid">
        <fgColor indexed="41"/>
        <bgColor indexed="64"/>
      </patternFill>
    </fill>
    <fill>
      <patternFill patternType="solid">
        <fgColor indexed="13"/>
        <bgColor indexed="15"/>
      </patternFill>
    </fill>
    <fill>
      <patternFill patternType="solid">
        <fgColor indexed="42"/>
        <bgColor indexed="64"/>
      </patternFill>
    </fill>
    <fill>
      <patternFill patternType="solid">
        <fgColor rgb="FFEAEAEA"/>
        <bgColor indexed="64"/>
      </patternFill>
    </fill>
    <fill>
      <patternFill patternType="solid">
        <fgColor rgb="FFA67DAA"/>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rgb="FF660066"/>
      </left>
      <right style="thin">
        <color rgb="FF660066"/>
      </right>
      <top style="thin">
        <color rgb="FF660066"/>
      </top>
      <bottom style="thin">
        <color rgb="FF660066"/>
      </bottom>
      <diagonal/>
    </border>
    <border>
      <left style="dotted">
        <color rgb="FF660066"/>
      </left>
      <right style="dotted">
        <color rgb="FF660066"/>
      </right>
      <top style="dotted">
        <color rgb="FF660066"/>
      </top>
      <bottom style="dotted">
        <color rgb="FF660066"/>
      </bottom>
      <diagonal/>
    </border>
    <border>
      <left style="mediumDashed">
        <color rgb="FFC90044"/>
      </left>
      <right style="mediumDashed">
        <color rgb="FFC90044"/>
      </right>
      <top style="mediumDashed">
        <color rgb="FFC90044"/>
      </top>
      <bottom style="mediumDashed">
        <color rgb="FFC90044"/>
      </bottom>
      <diagonal/>
    </border>
    <border>
      <left/>
      <right/>
      <top/>
      <bottom style="medium">
        <color indexed="64"/>
      </bottom>
      <diagonal/>
    </border>
    <border>
      <left style="thin">
        <color indexed="57"/>
      </left>
      <right style="thin">
        <color indexed="57"/>
      </right>
      <top style="thin">
        <color indexed="57"/>
      </top>
      <bottom style="thin">
        <color indexed="57"/>
      </bottom>
      <diagonal/>
    </border>
    <border>
      <left style="thin">
        <color theme="5"/>
      </left>
      <right style="thin">
        <color theme="5"/>
      </right>
      <top style="thin">
        <color theme="5"/>
      </top>
      <bottom style="thin">
        <color theme="5"/>
      </bottom>
      <diagonal/>
    </border>
    <border>
      <left/>
      <right style="medium">
        <color rgb="FF642566"/>
      </right>
      <top/>
      <bottom/>
      <diagonal/>
    </border>
    <border>
      <left/>
      <right style="medium">
        <color rgb="FF642566"/>
      </right>
      <top/>
      <bottom style="medium">
        <color rgb="FF642566"/>
      </bottom>
      <diagonal/>
    </border>
    <border>
      <left style="medium">
        <color rgb="FF642566"/>
      </left>
      <right/>
      <top/>
      <bottom style="medium">
        <color rgb="FF642566"/>
      </bottom>
      <diagonal/>
    </border>
    <border>
      <left/>
      <right style="medium">
        <color rgb="FF642566"/>
      </right>
      <top style="medium">
        <color rgb="FF642566"/>
      </top>
      <bottom style="medium">
        <color rgb="FF642566"/>
      </bottom>
      <diagonal/>
    </border>
    <border>
      <left style="medium">
        <color rgb="FF642566"/>
      </left>
      <right style="medium">
        <color rgb="FF642566"/>
      </right>
      <top style="medium">
        <color rgb="FF642566"/>
      </top>
      <bottom style="medium">
        <color rgb="FF642566"/>
      </bottom>
      <diagonal/>
    </border>
    <border>
      <left style="medium">
        <color rgb="FF642566"/>
      </left>
      <right/>
      <top style="medium">
        <color rgb="FF642566"/>
      </top>
      <bottom style="medium">
        <color rgb="FF642566"/>
      </bottom>
      <diagonal/>
    </border>
    <border>
      <left/>
      <right style="medium">
        <color rgb="FF642566"/>
      </right>
      <top style="medium">
        <color rgb="FF642566"/>
      </top>
      <bottom/>
      <diagonal/>
    </border>
    <border>
      <left style="medium">
        <color rgb="FF642566"/>
      </left>
      <right style="medium">
        <color rgb="FF642566"/>
      </right>
      <top style="medium">
        <color rgb="FF642566"/>
      </top>
      <bottom/>
      <diagonal/>
    </border>
    <border>
      <left style="medium">
        <color rgb="FF642566"/>
      </left>
      <right/>
      <top style="medium">
        <color rgb="FF642566"/>
      </top>
      <bottom/>
      <diagonal/>
    </border>
    <border>
      <left/>
      <right/>
      <top/>
      <bottom style="medium">
        <color rgb="FF642566"/>
      </bottom>
      <diagonal/>
    </border>
  </borders>
  <cellStyleXfs count="34">
    <xf numFmtId="0" fontId="0" fillId="0" borderId="0"/>
    <xf numFmtId="9" fontId="1" fillId="0" borderId="0" applyFont="0" applyFill="0" applyBorder="0" applyAlignment="0" applyProtection="0"/>
    <xf numFmtId="0" fontId="4" fillId="0" borderId="0"/>
    <xf numFmtId="0" fontId="4" fillId="0" borderId="0"/>
    <xf numFmtId="0" fontId="10" fillId="0" borderId="0" applyNumberFormat="0" applyFill="0" applyBorder="0" applyAlignment="0" applyProtection="0">
      <alignment vertical="top"/>
    </xf>
    <xf numFmtId="0" fontId="6" fillId="0" borderId="0">
      <alignment vertical="center"/>
    </xf>
    <xf numFmtId="0" fontId="6" fillId="0" borderId="0" applyNumberFormat="0" applyAlignment="0">
      <alignment vertical="center"/>
    </xf>
    <xf numFmtId="166" fontId="18" fillId="0" borderId="0" applyNumberFormat="0" applyAlignment="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 fillId="0" borderId="0" applyNumberFormat="0" applyFill="0" applyBorder="0" applyAlignment="0" applyProtection="0">
      <alignment horizontal="left" vertical="center"/>
    </xf>
    <xf numFmtId="0" fontId="7" fillId="0" borderId="0" applyNumberFormat="0" applyFill="0" applyBorder="0" applyAlignment="0" applyProtection="0">
      <alignment vertical="center"/>
    </xf>
    <xf numFmtId="0" fontId="6" fillId="5" borderId="0" applyNumberFormat="0" applyFont="0" applyBorder="0" applyAlignment="0" applyProtection="0">
      <alignment vertical="center"/>
    </xf>
    <xf numFmtId="0" fontId="15" fillId="0" borderId="0" applyNumberFormat="0" applyAlignment="0">
      <alignment vertical="center"/>
    </xf>
    <xf numFmtId="0" fontId="14" fillId="0" borderId="0" applyNumberFormat="0" applyFill="0" applyBorder="0" applyAlignment="0" applyProtection="0">
      <alignment vertical="center"/>
    </xf>
    <xf numFmtId="165" fontId="6" fillId="0" borderId="0" applyFont="0" applyFill="0" applyBorder="0" applyAlignment="0" applyProtection="0">
      <alignment vertical="center"/>
    </xf>
    <xf numFmtId="0" fontId="6" fillId="6" borderId="0" applyNumberFormat="0" applyFont="0" applyBorder="0" applyAlignment="0" applyProtection="0">
      <alignment vertical="center"/>
    </xf>
    <xf numFmtId="167" fontId="6" fillId="0" borderId="0" applyFont="0" applyFill="0" applyBorder="0" applyAlignment="0" applyProtection="0">
      <alignment horizontal="right" vertical="center"/>
    </xf>
    <xf numFmtId="0" fontId="10" fillId="0" borderId="0" applyNumberFormat="0" applyFill="0" applyProtection="0">
      <alignment horizontal="left" vertical="center"/>
    </xf>
    <xf numFmtId="165" fontId="7" fillId="0" borderId="0" applyNumberFormat="0" applyFill="0" applyBorder="0" applyAlignment="0" applyProtection="0">
      <alignment vertical="center"/>
    </xf>
    <xf numFmtId="0" fontId="6" fillId="0" borderId="0" applyProtection="0">
      <alignment vertical="center"/>
    </xf>
    <xf numFmtId="0" fontId="6" fillId="0" borderId="8" applyNumberFormat="0" applyAlignment="0">
      <alignment vertical="center"/>
      <protection locked="0"/>
    </xf>
    <xf numFmtId="0" fontId="6" fillId="0" borderId="7" applyNumberFormat="0" applyAlignment="0">
      <alignment vertical="center"/>
      <protection locked="0"/>
    </xf>
    <xf numFmtId="0" fontId="6" fillId="7" borderId="0" applyNumberFormat="0" applyFont="0" applyBorder="0" applyAlignment="0" applyProtection="0">
      <alignment vertical="center"/>
    </xf>
    <xf numFmtId="0" fontId="6" fillId="8" borderId="0" applyNumberFormat="0" applyFont="0" applyBorder="0" applyAlignment="0" applyProtection="0">
      <alignment vertical="center"/>
    </xf>
    <xf numFmtId="0" fontId="14" fillId="0" borderId="0" applyFill="0" applyBorder="0" applyAlignment="0" applyProtection="0">
      <alignment vertical="center"/>
    </xf>
    <xf numFmtId="0" fontId="6" fillId="9" borderId="9" applyNumberFormat="0" applyFont="0" applyAlignment="0" applyProtection="0">
      <alignment vertical="center"/>
    </xf>
    <xf numFmtId="0" fontId="19" fillId="10" borderId="10" applyNumberFormat="0" applyProtection="0">
      <alignment horizontal="center" vertical="center" wrapText="1"/>
    </xf>
    <xf numFmtId="0" fontId="7" fillId="11" borderId="0" applyNumberFormat="0">
      <alignment horizontal="center" vertical="top" wrapText="1"/>
    </xf>
    <xf numFmtId="0" fontId="13" fillId="11" borderId="0" applyNumberFormat="0">
      <alignment vertical="center"/>
    </xf>
    <xf numFmtId="165" fontId="6" fillId="12" borderId="11" applyNumberFormat="0" applyAlignment="0">
      <alignment vertical="center"/>
      <protection locked="0"/>
    </xf>
    <xf numFmtId="0" fontId="6" fillId="13" borderId="0" applyNumberFormat="0" applyAlignment="0">
      <alignment vertical="center"/>
    </xf>
    <xf numFmtId="168" fontId="6" fillId="0" borderId="0" applyFont="0" applyFill="0" applyBorder="0" applyAlignment="0" applyProtection="0">
      <alignment vertical="center"/>
    </xf>
    <xf numFmtId="40" fontId="20" fillId="0" borderId="0" applyFont="0" applyFill="0" applyBorder="0" applyAlignment="0" applyProtection="0"/>
  </cellStyleXfs>
  <cellXfs count="93">
    <xf numFmtId="0" fontId="0" fillId="0" borderId="0" xfId="0"/>
    <xf numFmtId="0" fontId="0" fillId="2" borderId="0" xfId="0" applyFill="1"/>
    <xf numFmtId="0" fontId="5" fillId="2" borderId="0" xfId="2" applyFont="1" applyFill="1"/>
    <xf numFmtId="0" fontId="6" fillId="2" borderId="0" xfId="2" applyFont="1" applyFill="1"/>
    <xf numFmtId="0" fontId="6" fillId="2" borderId="0" xfId="3" applyFont="1" applyFill="1"/>
    <xf numFmtId="0" fontId="7" fillId="2" borderId="0" xfId="2" applyFont="1" applyFill="1"/>
    <xf numFmtId="9" fontId="6" fillId="2" borderId="1" xfId="3" applyNumberFormat="1" applyFont="1" applyFill="1" applyBorder="1" applyAlignment="1"/>
    <xf numFmtId="0" fontId="6" fillId="2" borderId="4" xfId="3" applyFont="1" applyFill="1" applyBorder="1"/>
    <xf numFmtId="9" fontId="6" fillId="2" borderId="5" xfId="3" applyNumberFormat="1" applyFont="1" applyFill="1" applyBorder="1" applyAlignment="1"/>
    <xf numFmtId="0" fontId="6" fillId="2" borderId="4" xfId="2" applyFont="1" applyFill="1" applyBorder="1"/>
    <xf numFmtId="0" fontId="6" fillId="2" borderId="4" xfId="3" applyFont="1" applyFill="1" applyBorder="1" applyAlignment="1">
      <alignment horizontal="center"/>
    </xf>
    <xf numFmtId="1" fontId="6" fillId="2" borderId="0" xfId="2" applyNumberFormat="1" applyFont="1" applyFill="1" applyBorder="1"/>
    <xf numFmtId="9" fontId="6" fillId="2" borderId="0" xfId="1" applyFont="1" applyFill="1" applyBorder="1"/>
    <xf numFmtId="0" fontId="6" fillId="2" borderId="0" xfId="3" applyFont="1" applyFill="1" applyBorder="1" applyAlignment="1"/>
    <xf numFmtId="0" fontId="3" fillId="2" borderId="0" xfId="0" applyFont="1" applyFill="1"/>
    <xf numFmtId="0" fontId="0" fillId="3" borderId="0" xfId="0" applyFill="1"/>
    <xf numFmtId="0" fontId="6" fillId="3" borderId="0" xfId="3" applyFont="1" applyFill="1"/>
    <xf numFmtId="0" fontId="6" fillId="3" borderId="0" xfId="2" applyFont="1" applyFill="1"/>
    <xf numFmtId="0" fontId="8" fillId="2" borderId="0" xfId="2" applyFont="1" applyFill="1"/>
    <xf numFmtId="0" fontId="9" fillId="2" borderId="0" xfId="0" applyFont="1" applyFill="1"/>
    <xf numFmtId="0" fontId="6" fillId="2" borderId="0" xfId="3" applyFont="1" applyFill="1" applyBorder="1"/>
    <xf numFmtId="164" fontId="6" fillId="2" borderId="0" xfId="3" applyNumberFormat="1" applyFont="1" applyFill="1" applyBorder="1"/>
    <xf numFmtId="0" fontId="6" fillId="2" borderId="0" xfId="3" applyFont="1" applyFill="1" applyBorder="1" applyAlignment="1">
      <alignment horizontal="center"/>
    </xf>
    <xf numFmtId="0" fontId="0" fillId="2" borderId="0" xfId="0" applyFill="1" applyBorder="1"/>
    <xf numFmtId="0" fontId="6" fillId="2" borderId="4" xfId="3" applyFont="1" applyFill="1" applyBorder="1" applyAlignment="1"/>
    <xf numFmtId="1" fontId="0" fillId="4" borderId="0" xfId="0" applyNumberFormat="1" applyFill="1"/>
    <xf numFmtId="9" fontId="6" fillId="2" borderId="4" xfId="3" applyNumberFormat="1" applyFont="1" applyFill="1" applyBorder="1"/>
    <xf numFmtId="0" fontId="0" fillId="2" borderId="4" xfId="0" applyFill="1" applyBorder="1"/>
    <xf numFmtId="0" fontId="5" fillId="2" borderId="6" xfId="2" applyFont="1" applyFill="1" applyBorder="1"/>
    <xf numFmtId="0" fontId="0" fillId="2" borderId="6" xfId="0" applyFill="1" applyBorder="1"/>
    <xf numFmtId="0" fontId="2" fillId="2" borderId="0" xfId="0" applyFont="1" applyFill="1"/>
    <xf numFmtId="1" fontId="6" fillId="4" borderId="5" xfId="3" applyNumberFormat="1" applyFont="1" applyFill="1" applyBorder="1"/>
    <xf numFmtId="1" fontId="6" fillId="4" borderId="4" xfId="3" applyNumberFormat="1" applyFont="1" applyFill="1" applyBorder="1"/>
    <xf numFmtId="164" fontId="6" fillId="4" borderId="4" xfId="3" applyNumberFormat="1" applyFont="1" applyFill="1" applyBorder="1"/>
    <xf numFmtId="0" fontId="10" fillId="0" borderId="0" xfId="4" applyAlignment="1"/>
    <xf numFmtId="0" fontId="10" fillId="2" borderId="0" xfId="4" applyFill="1" applyAlignment="1"/>
    <xf numFmtId="0" fontId="6" fillId="0" borderId="0" xfId="5">
      <alignment vertical="center"/>
    </xf>
    <xf numFmtId="0" fontId="6" fillId="0" borderId="0" xfId="5" applyFill="1">
      <alignment vertical="center"/>
    </xf>
    <xf numFmtId="0" fontId="12" fillId="0" borderId="0" xfId="9" applyFill="1" applyAlignment="1">
      <alignment horizontal="left"/>
    </xf>
    <xf numFmtId="0" fontId="6" fillId="0" borderId="0" xfId="5" applyAlignment="1">
      <alignment horizontal="left" vertical="center" wrapText="1" indent="1"/>
    </xf>
    <xf numFmtId="0" fontId="6" fillId="0" borderId="0" xfId="5" applyFont="1" applyAlignment="1">
      <alignment vertical="center"/>
    </xf>
    <xf numFmtId="0" fontId="16" fillId="0" borderId="0" xfId="5" applyFont="1">
      <alignment vertical="center"/>
    </xf>
    <xf numFmtId="0" fontId="7" fillId="0" borderId="0" xfId="5" applyFont="1" applyAlignment="1">
      <alignment horizontal="left" vertical="center" wrapText="1" indent="1"/>
    </xf>
    <xf numFmtId="0" fontId="6" fillId="0" borderId="0" xfId="5" applyAlignment="1">
      <alignment vertical="center"/>
    </xf>
    <xf numFmtId="0" fontId="6" fillId="0" borderId="0" xfId="5" applyFill="1" applyBorder="1">
      <alignment vertical="center"/>
    </xf>
    <xf numFmtId="0" fontId="13" fillId="0" borderId="0" xfId="5" applyFont="1" applyAlignment="1"/>
    <xf numFmtId="0" fontId="13" fillId="0" borderId="0" xfId="5" applyFont="1" applyAlignment="1">
      <alignment horizontal="right"/>
    </xf>
    <xf numFmtId="0" fontId="17" fillId="0" borderId="0" xfId="5" applyFont="1" applyFill="1" applyAlignment="1">
      <alignment vertical="center"/>
    </xf>
    <xf numFmtId="0" fontId="6" fillId="0" borderId="0" xfId="5" applyBorder="1">
      <alignment vertical="center"/>
    </xf>
    <xf numFmtId="9" fontId="6" fillId="0" borderId="7" xfId="22" applyNumberFormat="1" applyAlignment="1">
      <protection locked="0"/>
    </xf>
    <xf numFmtId="164" fontId="6" fillId="0" borderId="7" xfId="22" applyNumberFormat="1" applyAlignment="1">
      <protection locked="0"/>
    </xf>
    <xf numFmtId="0" fontId="6" fillId="0" borderId="0" xfId="20">
      <alignment vertical="center"/>
    </xf>
    <xf numFmtId="0" fontId="6" fillId="0" borderId="7" xfId="22" applyAlignment="1">
      <protection locked="0"/>
    </xf>
    <xf numFmtId="9" fontId="0" fillId="2" borderId="0" xfId="0" applyNumberFormat="1" applyFill="1"/>
    <xf numFmtId="0" fontId="21" fillId="0" borderId="0" xfId="20" applyFont="1">
      <alignment vertical="center"/>
    </xf>
    <xf numFmtId="9" fontId="21" fillId="2" borderId="0" xfId="1" applyFont="1" applyFill="1" applyBorder="1"/>
    <xf numFmtId="0" fontId="22" fillId="2" borderId="0" xfId="2" applyFont="1" applyFill="1"/>
    <xf numFmtId="0" fontId="10" fillId="0" borderId="0" xfId="4" applyAlignment="1">
      <alignment wrapText="1"/>
    </xf>
    <xf numFmtId="0" fontId="23" fillId="2" borderId="0" xfId="4" applyFont="1" applyFill="1" applyAlignment="1"/>
    <xf numFmtId="0" fontId="23" fillId="2" borderId="12" xfId="4" applyFont="1" applyFill="1" applyBorder="1" applyAlignment="1"/>
    <xf numFmtId="0" fontId="10" fillId="2" borderId="12" xfId="4" applyFill="1" applyBorder="1" applyAlignment="1">
      <alignment wrapText="1"/>
    </xf>
    <xf numFmtId="0" fontId="10" fillId="2" borderId="12" xfId="4" applyFill="1" applyBorder="1" applyAlignment="1"/>
    <xf numFmtId="1" fontId="10" fillId="2" borderId="12" xfId="4" applyNumberFormat="1" applyFill="1" applyBorder="1" applyAlignment="1"/>
    <xf numFmtId="1" fontId="6" fillId="0" borderId="7" xfId="22" applyNumberFormat="1" applyAlignment="1" applyProtection="1"/>
    <xf numFmtId="0" fontId="25" fillId="15" borderId="16" xfId="0" applyNumberFormat="1" applyFont="1" applyFill="1" applyBorder="1" applyAlignment="1">
      <alignment wrapText="1"/>
    </xf>
    <xf numFmtId="3" fontId="24" fillId="14" borderId="17" xfId="0" applyNumberFormat="1" applyFont="1" applyFill="1" applyBorder="1" applyAlignment="1">
      <alignment wrapText="1"/>
    </xf>
    <xf numFmtId="3" fontId="24" fillId="14" borderId="18" xfId="0" applyNumberFormat="1" applyFont="1" applyFill="1" applyBorder="1" applyAlignment="1">
      <alignment wrapText="1"/>
    </xf>
    <xf numFmtId="0" fontId="25" fillId="15" borderId="19" xfId="0" applyNumberFormat="1" applyFont="1" applyFill="1" applyBorder="1" applyAlignment="1">
      <alignment wrapText="1"/>
    </xf>
    <xf numFmtId="3" fontId="24" fillId="14" borderId="20" xfId="0" applyNumberFormat="1" applyFont="1" applyFill="1" applyBorder="1" applyAlignment="1">
      <alignment wrapText="1"/>
    </xf>
    <xf numFmtId="3" fontId="24" fillId="14" borderId="21" xfId="0" applyNumberFormat="1" applyFont="1" applyFill="1" applyBorder="1" applyAlignment="1">
      <alignment wrapText="1"/>
    </xf>
    <xf numFmtId="9" fontId="25" fillId="15" borderId="16" xfId="1" applyFont="1" applyFill="1" applyBorder="1" applyAlignment="1">
      <alignment wrapText="1"/>
    </xf>
    <xf numFmtId="1" fontId="0" fillId="2" borderId="0" xfId="23" applyNumberFormat="1" applyFont="1" applyFill="1" applyBorder="1" applyAlignment="1"/>
    <xf numFmtId="0" fontId="0" fillId="3" borderId="0" xfId="0" applyFill="1" applyBorder="1"/>
    <xf numFmtId="1" fontId="0" fillId="3" borderId="0" xfId="23" applyNumberFormat="1" applyFont="1" applyFill="1" applyBorder="1" applyAlignment="1"/>
    <xf numFmtId="0" fontId="6" fillId="0" borderId="0" xfId="2" applyFont="1"/>
    <xf numFmtId="0" fontId="7" fillId="0" borderId="0" xfId="29" applyFont="1" applyFill="1">
      <alignment vertical="center"/>
    </xf>
    <xf numFmtId="0" fontId="11" fillId="0" borderId="0" xfId="29" applyFont="1" applyFill="1">
      <alignment vertical="center"/>
    </xf>
    <xf numFmtId="9" fontId="10" fillId="2" borderId="12" xfId="4" applyNumberFormat="1" applyFill="1" applyBorder="1" applyAlignment="1"/>
    <xf numFmtId="164" fontId="10" fillId="2" borderId="12" xfId="4" applyNumberFormat="1" applyFill="1" applyBorder="1" applyAlignment="1"/>
    <xf numFmtId="0" fontId="6" fillId="0" borderId="0" xfId="5" applyAlignment="1">
      <alignment horizontal="left" vertical="center"/>
    </xf>
    <xf numFmtId="0" fontId="0" fillId="0" borderId="0" xfId="0" applyAlignment="1">
      <alignment wrapText="1"/>
    </xf>
    <xf numFmtId="0" fontId="27" fillId="0" borderId="0" xfId="0" applyFont="1" applyAlignment="1">
      <alignment wrapText="1"/>
    </xf>
    <xf numFmtId="0" fontId="26" fillId="0" borderId="0" xfId="0" applyFont="1"/>
    <xf numFmtId="0" fontId="6" fillId="0" borderId="0" xfId="0" applyFont="1" applyAlignment="1">
      <alignment wrapText="1"/>
    </xf>
    <xf numFmtId="0" fontId="0" fillId="0" borderId="0" xfId="0" applyAlignment="1">
      <alignment wrapText="1"/>
    </xf>
    <xf numFmtId="0" fontId="6" fillId="2" borderId="2" xfId="3" applyFont="1" applyFill="1" applyBorder="1" applyAlignment="1">
      <alignment horizontal="center"/>
    </xf>
    <xf numFmtId="0" fontId="6" fillId="2" borderId="3" xfId="3"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25" fillId="15" borderId="15" xfId="0" applyNumberFormat="1" applyFont="1" applyFill="1" applyBorder="1" applyAlignment="1">
      <alignment horizontal="center" wrapText="1"/>
    </xf>
    <xf numFmtId="0" fontId="25" fillId="15" borderId="22" xfId="0" applyNumberFormat="1" applyFont="1" applyFill="1" applyBorder="1" applyAlignment="1">
      <alignment horizontal="center" wrapText="1"/>
    </xf>
    <xf numFmtId="0" fontId="25" fillId="15" borderId="13" xfId="0" applyNumberFormat="1" applyFont="1" applyFill="1" applyBorder="1" applyAlignment="1">
      <alignment horizontal="center" vertical="center" wrapText="1"/>
    </xf>
    <xf numFmtId="0" fontId="25" fillId="15" borderId="14" xfId="0" applyNumberFormat="1" applyFont="1" applyFill="1" applyBorder="1" applyAlignment="1">
      <alignment horizontal="center" vertical="center" wrapText="1"/>
    </xf>
  </cellXfs>
  <cellStyles count="34">
    <cellStyle name="Calculation 2" xfId="6"/>
    <cellStyle name="Checksum" xfId="7"/>
    <cellStyle name="Column Heading" xfId="27"/>
    <cellStyle name="Column label" xfId="28"/>
    <cellStyle name="H0" xfId="29"/>
    <cellStyle name="H1" xfId="8"/>
    <cellStyle name="H2" xfId="9"/>
    <cellStyle name="H3" xfId="10"/>
    <cellStyle name="H4" xfId="11"/>
    <cellStyle name="Highlight" xfId="12"/>
    <cellStyle name="Input data" xfId="21"/>
    <cellStyle name="Input estimate" xfId="30"/>
    <cellStyle name="Input link" xfId="31"/>
    <cellStyle name="Input parameter" xfId="22"/>
    <cellStyle name="Name" xfId="13"/>
    <cellStyle name="Normal" xfId="0" builtinId="0"/>
    <cellStyle name="Normal 2" xfId="2"/>
    <cellStyle name="Normal 3" xfId="5"/>
    <cellStyle name="Normal 4" xfId="3"/>
    <cellStyle name="Note 2" xfId="14"/>
    <cellStyle name="NoteOrSource" xfId="4"/>
    <cellStyle name="Number" xfId="15"/>
    <cellStyle name="Ofcom Note" xfId="25"/>
    <cellStyle name="Ofcom Output" xfId="23"/>
    <cellStyle name="OfcomConfidential" xfId="26"/>
    <cellStyle name="Output 2" xfId="16"/>
    <cellStyle name="Percent" xfId="1" builtinId="5"/>
    <cellStyle name="Percentage" xfId="17"/>
    <cellStyle name="Percentage (2dp)" xfId="32"/>
    <cellStyle name="QA_Highlight" xfId="24"/>
    <cellStyle name="Small Number" xfId="33"/>
    <cellStyle name="Source" xfId="18"/>
    <cellStyle name="Total 2" xfId="19"/>
    <cellStyle name="Unhighlight" xfId="20"/>
  </cellStyles>
  <dxfs count="1">
    <dxf>
      <fill>
        <patternFill>
          <bgColor rgb="FFC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1</xdr:col>
      <xdr:colOff>657224</xdr:colOff>
      <xdr:row>1</xdr:row>
      <xdr:rowOff>495300</xdr:rowOff>
    </xdr:to>
    <xdr:pic>
      <xdr:nvPicPr>
        <xdr:cNvPr id="2"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161925" y="0"/>
          <a:ext cx="2133599" cy="6477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571500</xdr:colOff>
      <xdr:row>18</xdr:row>
      <xdr:rowOff>28575</xdr:rowOff>
    </xdr:from>
    <xdr:to>
      <xdr:col>3</xdr:col>
      <xdr:colOff>704850</xdr:colOff>
      <xdr:row>20</xdr:row>
      <xdr:rowOff>133350</xdr:rowOff>
    </xdr:to>
    <xdr:sp macro="" textlink="">
      <xdr:nvSpPr>
        <xdr:cNvPr id="2" name="Right Brace 1"/>
        <xdr:cNvSpPr/>
      </xdr:nvSpPr>
      <xdr:spPr>
        <a:xfrm>
          <a:off x="4238625" y="2790825"/>
          <a:ext cx="1333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Preamble1">
    <outlinePr summaryBelow="0"/>
    <pageSetUpPr autoPageBreaks="0"/>
  </sheetPr>
  <dimension ref="A1:H24"/>
  <sheetViews>
    <sheetView showGridLines="0" showRowColHeaders="0" tabSelected="1" defaultGridColor="0" colorId="22" zoomScaleNormal="95" zoomScaleSheetLayoutView="75" workbookViewId="0">
      <pane ySplit="2" topLeftCell="A14" activePane="bottomLeft" state="frozen"/>
      <selection pane="bottomLeft" activeCell="A17" sqref="A17:C17"/>
    </sheetView>
  </sheetViews>
  <sheetFormatPr defaultColWidth="12.7109375" defaultRowHeight="12"/>
  <cols>
    <col min="1" max="1" width="24.5703125" style="40" customWidth="1"/>
    <col min="2" max="2" width="25.5703125" style="40" customWidth="1"/>
    <col min="3" max="3" width="37.5703125" style="40" customWidth="1"/>
    <col min="4" max="4" width="14.5703125" style="40" customWidth="1"/>
    <col min="5" max="5" width="15" style="40" customWidth="1"/>
    <col min="6" max="16384" width="12.7109375" style="36"/>
  </cols>
  <sheetData>
    <row r="1" spans="1:8" ht="12" customHeight="1">
      <c r="C1" s="45"/>
    </row>
    <row r="2" spans="1:8" ht="42" customHeight="1">
      <c r="C2" s="36"/>
      <c r="D2" s="79"/>
      <c r="H2" s="46" t="str">
        <f>Workbook.Title</f>
        <v>MCT supplemental consultation model-Release Version</v>
      </c>
    </row>
    <row r="3" spans="1:8" ht="7.5" customHeight="1">
      <c r="A3" s="36"/>
      <c r="B3" s="36"/>
      <c r="C3" s="36"/>
      <c r="D3" s="36"/>
      <c r="E3" s="36"/>
    </row>
    <row r="4" spans="1:8" s="37" customFormat="1" ht="18">
      <c r="A4" s="38" t="s">
        <v>30</v>
      </c>
      <c r="C4" s="36"/>
      <c r="D4" s="41"/>
    </row>
    <row r="5" spans="1:8" ht="6" customHeight="1">
      <c r="A5" s="36"/>
      <c r="B5" s="36"/>
      <c r="C5" s="36"/>
      <c r="D5" s="36"/>
      <c r="E5" s="36"/>
    </row>
    <row r="6" spans="1:8">
      <c r="A6" s="39" t="s">
        <v>31</v>
      </c>
      <c r="B6" s="48" t="s">
        <v>64</v>
      </c>
      <c r="C6" s="36"/>
      <c r="D6" s="36"/>
    </row>
    <row r="7" spans="1:8">
      <c r="A7" s="39" t="s">
        <v>32</v>
      </c>
      <c r="B7" s="43" t="s">
        <v>33</v>
      </c>
      <c r="C7" s="36"/>
    </row>
    <row r="8" spans="1:8">
      <c r="A8" s="39" t="s">
        <v>34</v>
      </c>
      <c r="B8" s="40" t="s">
        <v>63</v>
      </c>
      <c r="C8" s="44"/>
      <c r="D8" s="36"/>
    </row>
    <row r="9" spans="1:8">
      <c r="A9" s="39" t="s">
        <v>35</v>
      </c>
      <c r="B9" s="43" t="s">
        <v>42</v>
      </c>
      <c r="C9" s="37"/>
      <c r="D9" s="36"/>
      <c r="E9" s="36"/>
    </row>
    <row r="10" spans="1:8">
      <c r="A10" s="42"/>
      <c r="B10" s="47"/>
      <c r="C10" s="36"/>
      <c r="D10" s="36"/>
      <c r="E10" s="36"/>
    </row>
    <row r="11" spans="1:8">
      <c r="A11" s="42" t="s">
        <v>36</v>
      </c>
      <c r="B11" s="43" t="s">
        <v>37</v>
      </c>
      <c r="C11" s="36"/>
      <c r="D11" s="36"/>
      <c r="E11" s="36"/>
    </row>
    <row r="12" spans="1:8">
      <c r="A12" s="39"/>
      <c r="C12" s="36"/>
      <c r="D12" s="36"/>
      <c r="E12" s="36"/>
    </row>
    <row r="14" spans="1:8" ht="15.75">
      <c r="A14" s="82" t="s">
        <v>38</v>
      </c>
      <c r="B14" s="82"/>
      <c r="C14" s="82"/>
      <c r="D14" s="82"/>
    </row>
    <row r="15" spans="1:8" ht="15">
      <c r="A15"/>
      <c r="B15"/>
      <c r="C15" s="80"/>
      <c r="D15"/>
    </row>
    <row r="16" spans="1:8" ht="24" customHeight="1">
      <c r="A16" s="83" t="s">
        <v>84</v>
      </c>
      <c r="B16" s="83"/>
      <c r="C16" s="83"/>
      <c r="D16"/>
    </row>
    <row r="17" spans="1:6" ht="15">
      <c r="A17" s="84"/>
      <c r="B17" s="84"/>
      <c r="C17" s="84"/>
      <c r="D17"/>
    </row>
    <row r="18" spans="1:6" ht="72" customHeight="1">
      <c r="A18" s="81" t="s">
        <v>85</v>
      </c>
      <c r="B18" s="81"/>
      <c r="C18" s="81"/>
      <c r="D18"/>
    </row>
    <row r="19" spans="1:6" s="40" customFormat="1" ht="15">
      <c r="A19" s="80"/>
      <c r="B19" s="80"/>
      <c r="C19" s="80"/>
      <c r="D19"/>
      <c r="F19" s="36"/>
    </row>
    <row r="20" spans="1:6" s="40" customFormat="1" ht="48" customHeight="1">
      <c r="A20" s="81" t="s">
        <v>39</v>
      </c>
      <c r="B20" s="81"/>
      <c r="C20" s="81"/>
      <c r="D20"/>
      <c r="F20" s="36"/>
    </row>
    <row r="21" spans="1:6" s="40" customFormat="1" ht="15">
      <c r="A21" s="80"/>
      <c r="B21" s="80"/>
      <c r="C21" s="80"/>
      <c r="D21"/>
      <c r="F21" s="36"/>
    </row>
    <row r="22" spans="1:6" s="40" customFormat="1" ht="48" customHeight="1">
      <c r="A22" s="81" t="s">
        <v>40</v>
      </c>
      <c r="B22" s="81"/>
      <c r="C22" s="81"/>
      <c r="D22"/>
      <c r="F22" s="36"/>
    </row>
    <row r="23" spans="1:6" s="40" customFormat="1" ht="15">
      <c r="A23" s="80"/>
      <c r="B23" s="80"/>
      <c r="C23" s="80"/>
      <c r="D23"/>
      <c r="F23" s="36"/>
    </row>
    <row r="24" spans="1:6" s="40" customFormat="1" ht="48" customHeight="1">
      <c r="A24" s="81" t="s">
        <v>41</v>
      </c>
      <c r="B24" s="81"/>
      <c r="C24" s="81"/>
      <c r="D24"/>
      <c r="F24" s="36"/>
    </row>
  </sheetData>
  <mergeCells count="7">
    <mergeCell ref="A18:C18"/>
    <mergeCell ref="A20:C20"/>
    <mergeCell ref="A22:C22"/>
    <mergeCell ref="A24:C24"/>
    <mergeCell ref="A14:D14"/>
    <mergeCell ref="A16:C16"/>
    <mergeCell ref="A17:C17"/>
  </mergeCells>
  <dataValidations disablePrompts="1" count="1">
    <dataValidation type="list" allowBlank="1" showInputMessage="1" promptTitle="Input Parameter" prompt="Select from list" sqref="B8">
      <formula1>"Work in progress, Ready for review, Approved for release, Archived"</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&amp;L&amp;A :page&amp;P&amp;COfcom Confidential&amp;R&amp;D</oddFooter>
  </headerFooter>
  <drawing r:id="rId2"/>
</worksheet>
</file>

<file path=xl/worksheets/sheet2.xml><?xml version="1.0" encoding="utf-8"?>
<worksheet xmlns="http://schemas.openxmlformats.org/spreadsheetml/2006/main" xmlns:r="http://schemas.openxmlformats.org/officeDocument/2006/relationships">
  <dimension ref="A1:S73"/>
  <sheetViews>
    <sheetView showGridLines="0" topLeftCell="A3" zoomScaleNormal="100" workbookViewId="0">
      <selection activeCell="A22" sqref="A22"/>
    </sheetView>
  </sheetViews>
  <sheetFormatPr defaultColWidth="9.140625" defaultRowHeight="15"/>
  <cols>
    <col min="1" max="1" width="18.42578125" style="1" customWidth="1"/>
    <col min="2" max="2" width="24.140625" style="1" customWidth="1"/>
    <col min="3" max="3" width="17.28515625" style="1" customWidth="1"/>
    <col min="4" max="4" width="14" style="1" customWidth="1"/>
    <col min="5" max="5" width="15.140625" style="1" customWidth="1"/>
    <col min="6" max="6" width="14.85546875" style="1" customWidth="1"/>
    <col min="7" max="7" width="11" style="1" customWidth="1"/>
    <col min="8" max="8" width="21.140625" style="1" customWidth="1"/>
    <col min="9" max="9" width="13.85546875" style="1" customWidth="1"/>
    <col min="10" max="10" width="20.42578125" style="1" customWidth="1"/>
    <col min="11" max="11" width="28" style="1" customWidth="1"/>
    <col min="12" max="12" width="16.28515625" style="1" customWidth="1"/>
    <col min="13" max="13" width="23" style="1" customWidth="1"/>
    <col min="14" max="14" width="18" style="1" customWidth="1"/>
    <col min="15" max="15" width="13.85546875" style="1" customWidth="1"/>
    <col min="16" max="16" width="9.140625" style="1"/>
    <col min="17" max="17" width="11.85546875" style="1" customWidth="1"/>
    <col min="18" max="16384" width="9.140625" style="1"/>
  </cols>
  <sheetData>
    <row r="1" spans="1:19" s="29" customFormat="1" ht="15.75">
      <c r="A1" s="28" t="s">
        <v>81</v>
      </c>
    </row>
    <row r="2" spans="1:19">
      <c r="C2" s="3"/>
      <c r="D2" s="3"/>
      <c r="E2" s="3"/>
      <c r="F2" s="3"/>
      <c r="G2" s="3"/>
      <c r="H2" s="3"/>
      <c r="I2" s="3"/>
      <c r="J2" s="3"/>
      <c r="K2" s="3"/>
      <c r="L2" s="3"/>
      <c r="M2" s="3"/>
      <c r="N2" s="3"/>
      <c r="O2" s="3"/>
      <c r="P2" s="3"/>
      <c r="Q2" s="3"/>
      <c r="R2" s="3"/>
    </row>
    <row r="3" spans="1:19" ht="21">
      <c r="A3" s="19" t="s">
        <v>19</v>
      </c>
      <c r="B3" s="18"/>
      <c r="C3" s="3"/>
      <c r="D3" s="3"/>
      <c r="G3" s="3"/>
      <c r="H3" s="3"/>
      <c r="I3" s="3"/>
      <c r="J3" s="3"/>
      <c r="K3" s="3"/>
      <c r="L3" s="3"/>
      <c r="M3" s="3"/>
      <c r="N3" s="3"/>
      <c r="O3" s="3"/>
      <c r="P3" s="3"/>
      <c r="Q3" s="3"/>
    </row>
    <row r="4" spans="1:19" ht="15.75">
      <c r="B4" s="2"/>
      <c r="C4" s="3"/>
      <c r="D4" s="3"/>
      <c r="G4" s="3"/>
      <c r="H4" s="3"/>
      <c r="I4" s="3"/>
      <c r="J4" s="3"/>
      <c r="K4" s="3"/>
      <c r="L4" s="3"/>
      <c r="M4" s="3"/>
      <c r="N4" s="3"/>
      <c r="O4" s="3"/>
      <c r="P4" s="3"/>
      <c r="Q4" s="3"/>
      <c r="R4" s="3"/>
    </row>
    <row r="5" spans="1:19" ht="15.75">
      <c r="A5" s="14" t="s">
        <v>43</v>
      </c>
      <c r="B5" s="2"/>
      <c r="C5" s="52">
        <v>12</v>
      </c>
      <c r="D5" s="3"/>
      <c r="E5" s="51"/>
      <c r="F5" s="51"/>
      <c r="G5" s="51"/>
      <c r="I5" s="3"/>
      <c r="J5" s="3"/>
      <c r="K5" s="3"/>
      <c r="L5" s="3"/>
      <c r="M5" s="3"/>
      <c r="N5" s="3"/>
      <c r="O5" s="3"/>
      <c r="P5" s="3"/>
      <c r="Q5" s="3"/>
      <c r="R5" s="3"/>
    </row>
    <row r="6" spans="1:19" ht="15.75">
      <c r="B6" s="2"/>
      <c r="C6" s="3"/>
      <c r="D6" s="3"/>
      <c r="E6" s="3"/>
      <c r="F6" s="3"/>
      <c r="G6" s="3"/>
      <c r="H6" s="3"/>
      <c r="I6" s="3"/>
      <c r="J6" s="3"/>
      <c r="K6" s="3"/>
      <c r="L6" s="3"/>
      <c r="M6" s="3"/>
      <c r="N6" s="3"/>
      <c r="O6" s="3"/>
      <c r="P6" s="3"/>
      <c r="Q6" s="3"/>
      <c r="R6" s="3"/>
    </row>
    <row r="7" spans="1:19">
      <c r="A7" s="14" t="s">
        <v>45</v>
      </c>
      <c r="C7" s="3"/>
      <c r="D7" s="3"/>
      <c r="E7" s="3"/>
      <c r="F7" s="3"/>
      <c r="G7" s="3"/>
      <c r="H7" s="3"/>
      <c r="I7" s="3"/>
      <c r="J7" s="3"/>
      <c r="K7" s="3"/>
      <c r="L7" s="3"/>
      <c r="M7" s="3"/>
      <c r="N7" s="58"/>
      <c r="O7" s="3"/>
      <c r="P7" s="3"/>
      <c r="Q7" s="3"/>
      <c r="R7" s="3"/>
    </row>
    <row r="8" spans="1:19">
      <c r="A8" s="14"/>
      <c r="B8" s="1" t="s">
        <v>71</v>
      </c>
      <c r="C8" s="52" t="s">
        <v>51</v>
      </c>
      <c r="D8" s="3"/>
      <c r="E8" s="35" t="s">
        <v>72</v>
      </c>
      <c r="F8" s="35"/>
      <c r="G8" s="35"/>
      <c r="H8" s="3"/>
      <c r="I8" s="3"/>
      <c r="J8" s="3"/>
      <c r="K8" s="3"/>
      <c r="L8" s="3"/>
      <c r="M8" s="3"/>
      <c r="N8" s="58"/>
      <c r="O8" s="3"/>
      <c r="P8" s="3"/>
      <c r="Q8" s="3"/>
      <c r="R8" s="3"/>
    </row>
    <row r="9" spans="1:19">
      <c r="A9" s="14"/>
      <c r="C9" s="3"/>
      <c r="D9" s="3"/>
      <c r="E9" s="35" t="s">
        <v>51</v>
      </c>
      <c r="F9" s="35" t="s">
        <v>60</v>
      </c>
      <c r="G9" s="35" t="s">
        <v>61</v>
      </c>
      <c r="H9" s="3"/>
      <c r="I9" s="3"/>
      <c r="J9" s="3"/>
      <c r="K9" s="3"/>
      <c r="L9" s="3"/>
      <c r="M9" s="3"/>
      <c r="N9" s="58"/>
      <c r="O9" s="3"/>
      <c r="P9" s="3"/>
      <c r="Q9" s="3"/>
      <c r="R9" s="3"/>
    </row>
    <row r="10" spans="1:19" ht="33.75" customHeight="1">
      <c r="B10" s="3"/>
      <c r="C10" s="3" t="s">
        <v>0</v>
      </c>
      <c r="D10" s="3" t="s">
        <v>1</v>
      </c>
      <c r="F10" s="4"/>
      <c r="I10" s="59" t="s">
        <v>51</v>
      </c>
      <c r="J10" s="60" t="s">
        <v>56</v>
      </c>
      <c r="K10" s="60" t="s">
        <v>57</v>
      </c>
      <c r="L10" s="4"/>
      <c r="M10" s="59" t="s">
        <v>52</v>
      </c>
      <c r="N10" s="60" t="s">
        <v>56</v>
      </c>
      <c r="O10" s="60" t="s">
        <v>57</v>
      </c>
      <c r="P10" s="3"/>
      <c r="Q10" s="59" t="s">
        <v>61</v>
      </c>
      <c r="R10" s="60" t="s">
        <v>56</v>
      </c>
      <c r="S10" s="60" t="s">
        <v>57</v>
      </c>
    </row>
    <row r="11" spans="1:19">
      <c r="B11" s="3" t="s">
        <v>6</v>
      </c>
      <c r="C11" s="63">
        <f t="shared" ref="C11:D13" si="0">IF($C$8="Base case",J11,IF($C$8="Calibrated to S135",N11,R11))</f>
        <v>38.03086419753086</v>
      </c>
      <c r="D11" s="63">
        <f t="shared" si="0"/>
        <v>70.691527607529025</v>
      </c>
      <c r="E11" s="35" t="s">
        <v>28</v>
      </c>
      <c r="F11" s="4"/>
      <c r="I11" s="61" t="s">
        <v>6</v>
      </c>
      <c r="J11" s="62">
        <v>38.03086419753086</v>
      </c>
      <c r="K11" s="62">
        <v>70.691527607529025</v>
      </c>
      <c r="M11" s="61" t="s">
        <v>53</v>
      </c>
      <c r="N11" s="62">
        <v>50.641270769286209</v>
      </c>
      <c r="O11" s="62">
        <v>65.290706248114844</v>
      </c>
      <c r="P11" s="3"/>
      <c r="Q11" s="61" t="s">
        <v>6</v>
      </c>
      <c r="R11" s="62"/>
      <c r="S11" s="62"/>
    </row>
    <row r="12" spans="1:19">
      <c r="B12" s="3" t="s">
        <v>16</v>
      </c>
      <c r="C12" s="63">
        <f t="shared" si="0"/>
        <v>288</v>
      </c>
      <c r="D12" s="63">
        <f t="shared" si="0"/>
        <v>100.00203500586412</v>
      </c>
      <c r="E12" s="35" t="s">
        <v>79</v>
      </c>
      <c r="F12" s="4"/>
      <c r="G12" s="4"/>
      <c r="H12" s="4"/>
      <c r="I12" s="61" t="s">
        <v>16</v>
      </c>
      <c r="J12" s="62">
        <v>288</v>
      </c>
      <c r="K12" s="62">
        <v>100.00203500586412</v>
      </c>
      <c r="M12" s="61" t="s">
        <v>58</v>
      </c>
      <c r="N12" s="62">
        <v>410.96579358903358</v>
      </c>
      <c r="O12" s="62">
        <v>172</v>
      </c>
      <c r="Q12" s="61" t="s">
        <v>16</v>
      </c>
      <c r="R12" s="62"/>
      <c r="S12" s="62"/>
    </row>
    <row r="13" spans="1:19">
      <c r="B13" s="3" t="s">
        <v>17</v>
      </c>
      <c r="C13" s="63">
        <f t="shared" si="0"/>
        <v>100</v>
      </c>
      <c r="D13" s="63">
        <f t="shared" si="0"/>
        <v>100</v>
      </c>
      <c r="E13" s="35" t="s">
        <v>80</v>
      </c>
      <c r="F13" s="4"/>
      <c r="G13" s="4"/>
      <c r="H13" s="4"/>
      <c r="I13" s="61" t="s">
        <v>17</v>
      </c>
      <c r="J13" s="62">
        <v>100</v>
      </c>
      <c r="K13" s="62">
        <v>100</v>
      </c>
      <c r="L13" s="4"/>
      <c r="M13" s="61" t="s">
        <v>54</v>
      </c>
      <c r="N13" s="62">
        <v>0</v>
      </c>
      <c r="O13" s="62">
        <v>0</v>
      </c>
      <c r="Q13" s="61" t="s">
        <v>17</v>
      </c>
      <c r="R13" s="62"/>
      <c r="S13" s="62"/>
    </row>
    <row r="14" spans="1:19">
      <c r="B14" s="3"/>
      <c r="C14" s="11"/>
      <c r="D14" s="11"/>
      <c r="E14" s="12"/>
      <c r="F14" s="4"/>
      <c r="G14" s="4"/>
      <c r="H14" s="4"/>
      <c r="I14" s="4"/>
      <c r="J14" s="4"/>
      <c r="K14" s="4"/>
      <c r="L14" s="4"/>
      <c r="M14" s="35" t="s">
        <v>55</v>
      </c>
      <c r="Q14" s="35" t="s">
        <v>62</v>
      </c>
    </row>
    <row r="15" spans="1:19">
      <c r="A15" s="14" t="s">
        <v>15</v>
      </c>
      <c r="B15" s="3"/>
      <c r="C15" s="3"/>
      <c r="D15" s="11"/>
      <c r="E15" s="12"/>
      <c r="F15" s="4"/>
      <c r="H15" s="4"/>
      <c r="I15" s="4"/>
      <c r="J15" s="4"/>
      <c r="K15" s="4"/>
      <c r="L15" s="4"/>
      <c r="M15" s="4"/>
    </row>
    <row r="16" spans="1:19">
      <c r="B16" s="3"/>
      <c r="C16" s="49">
        <v>0.05</v>
      </c>
      <c r="D16" s="11"/>
      <c r="E16" s="35" t="s">
        <v>27</v>
      </c>
      <c r="F16" s="4"/>
      <c r="I16" s="77">
        <v>0.01</v>
      </c>
      <c r="J16" s="77">
        <v>0.05</v>
      </c>
      <c r="K16" s="77">
        <v>0.1</v>
      </c>
      <c r="L16" s="77">
        <v>0.2</v>
      </c>
      <c r="M16" s="77">
        <v>0.25</v>
      </c>
      <c r="N16" s="77">
        <v>0.4</v>
      </c>
      <c r="O16" s="77">
        <v>0.5</v>
      </c>
    </row>
    <row r="17" spans="1:14">
      <c r="B17" s="3"/>
      <c r="C17" s="12"/>
      <c r="D17" s="11"/>
      <c r="E17" s="12"/>
      <c r="F17" s="4"/>
      <c r="G17" s="4"/>
      <c r="H17" s="4"/>
      <c r="I17" s="4"/>
      <c r="J17" s="4"/>
      <c r="K17" s="4"/>
      <c r="L17" s="4"/>
      <c r="M17" s="4"/>
    </row>
    <row r="18" spans="1:14">
      <c r="A18" s="14" t="s">
        <v>18</v>
      </c>
      <c r="B18" s="3"/>
      <c r="C18" s="12"/>
      <c r="D18" s="11"/>
      <c r="E18" s="12"/>
      <c r="F18" s="4"/>
      <c r="G18" s="4"/>
      <c r="H18" s="4"/>
      <c r="I18" s="4"/>
      <c r="J18" s="4"/>
      <c r="K18" s="4"/>
      <c r="L18" s="4"/>
      <c r="M18" s="4"/>
    </row>
    <row r="19" spans="1:14">
      <c r="B19" s="3" t="s">
        <v>6</v>
      </c>
      <c r="C19" s="49">
        <v>0.59</v>
      </c>
      <c r="D19" s="11"/>
      <c r="I19" s="4"/>
      <c r="J19" s="4"/>
      <c r="K19" s="4"/>
      <c r="L19" s="4"/>
      <c r="M19" s="4"/>
    </row>
    <row r="20" spans="1:14">
      <c r="B20" s="3" t="s">
        <v>16</v>
      </c>
      <c r="C20" s="49">
        <v>0.1</v>
      </c>
      <c r="D20" s="11"/>
      <c r="E20" s="34" t="s">
        <v>82</v>
      </c>
      <c r="F20" s="4"/>
      <c r="G20" s="4"/>
      <c r="H20" s="4"/>
      <c r="I20" s="4"/>
      <c r="J20" s="4"/>
      <c r="K20" s="4"/>
      <c r="L20" s="4"/>
      <c r="M20" s="4"/>
    </row>
    <row r="21" spans="1:14">
      <c r="B21" s="3" t="s">
        <v>17</v>
      </c>
      <c r="C21" s="49">
        <v>0.31</v>
      </c>
      <c r="D21" s="11"/>
      <c r="E21" s="12"/>
      <c r="F21" s="4"/>
      <c r="G21" s="4"/>
      <c r="H21" s="4"/>
      <c r="I21" s="4"/>
      <c r="J21" s="4"/>
      <c r="K21" s="4"/>
      <c r="L21" s="4"/>
      <c r="M21" s="4"/>
    </row>
    <row r="22" spans="1:14">
      <c r="B22" s="56" t="s">
        <v>47</v>
      </c>
      <c r="C22" s="55">
        <f>SUM(C19:C21)</f>
        <v>1</v>
      </c>
      <c r="D22" s="11"/>
      <c r="E22" s="34"/>
      <c r="F22" s="4"/>
      <c r="G22" s="4"/>
      <c r="H22" s="4"/>
      <c r="I22" s="4"/>
      <c r="J22" s="4"/>
      <c r="K22" s="4"/>
      <c r="L22" s="4"/>
      <c r="M22" s="4"/>
    </row>
    <row r="23" spans="1:14">
      <c r="A23" s="14" t="s">
        <v>44</v>
      </c>
      <c r="C23" s="3"/>
      <c r="D23" s="3"/>
      <c r="F23" s="4"/>
      <c r="L23" s="3"/>
      <c r="M23" s="4"/>
    </row>
    <row r="24" spans="1:14" ht="27.75" customHeight="1">
      <c r="A24" s="5"/>
      <c r="C24" s="3"/>
      <c r="D24" s="3"/>
      <c r="E24" s="3"/>
      <c r="F24" s="4"/>
      <c r="L24" s="57" t="s">
        <v>48</v>
      </c>
      <c r="M24" s="57" t="s">
        <v>49</v>
      </c>
    </row>
    <row r="25" spans="1:14">
      <c r="B25" s="4" t="s">
        <v>2</v>
      </c>
      <c r="C25" s="50">
        <v>4.3</v>
      </c>
      <c r="E25" s="34" t="s">
        <v>59</v>
      </c>
      <c r="L25" s="78">
        <v>4.3</v>
      </c>
      <c r="M25" s="78">
        <v>1.5</v>
      </c>
      <c r="N25" s="34" t="s">
        <v>50</v>
      </c>
    </row>
    <row r="26" spans="1:14">
      <c r="B26" s="4" t="s">
        <v>65</v>
      </c>
      <c r="C26" s="50">
        <v>0.5</v>
      </c>
      <c r="D26" s="30"/>
      <c r="E26" s="34" t="s">
        <v>25</v>
      </c>
      <c r="L26" s="3"/>
      <c r="M26" s="3"/>
    </row>
    <row r="27" spans="1:14">
      <c r="B27" s="4" t="s">
        <v>66</v>
      </c>
      <c r="C27" s="50">
        <v>0.5</v>
      </c>
      <c r="D27" s="4"/>
      <c r="E27" s="34" t="s">
        <v>26</v>
      </c>
      <c r="F27" s="4"/>
      <c r="L27" s="3"/>
      <c r="M27" s="3"/>
    </row>
    <row r="28" spans="1:14">
      <c r="B28" s="4" t="s">
        <v>5</v>
      </c>
      <c r="C28" s="50">
        <v>8.8000000000000007</v>
      </c>
      <c r="D28" s="4"/>
      <c r="E28" s="34" t="s">
        <v>83</v>
      </c>
      <c r="F28" s="4"/>
      <c r="L28" s="3"/>
      <c r="M28" s="3"/>
    </row>
    <row r="29" spans="1:14">
      <c r="D29" s="4"/>
      <c r="F29" s="4"/>
      <c r="L29" s="3"/>
      <c r="M29" s="3"/>
    </row>
    <row r="30" spans="1:14" s="15" customFormat="1" ht="3" customHeight="1">
      <c r="D30" s="16"/>
      <c r="E30" s="16"/>
      <c r="F30" s="16"/>
      <c r="L30" s="17"/>
      <c r="M30" s="17"/>
    </row>
    <row r="31" spans="1:14" ht="21">
      <c r="A31" s="19" t="s">
        <v>20</v>
      </c>
      <c r="D31" s="4"/>
      <c r="E31" s="4"/>
      <c r="F31" s="4"/>
      <c r="L31" s="3"/>
      <c r="M31" s="3"/>
    </row>
    <row r="32" spans="1:14" ht="21">
      <c r="A32" s="19"/>
      <c r="D32" s="4"/>
      <c r="E32" s="4"/>
      <c r="F32" s="4"/>
      <c r="L32" s="3"/>
      <c r="M32" s="3"/>
    </row>
    <row r="33" spans="1:13">
      <c r="A33" s="5" t="s">
        <v>46</v>
      </c>
      <c r="D33" s="4"/>
      <c r="E33" s="4"/>
      <c r="F33" s="4"/>
      <c r="L33" s="3"/>
      <c r="M33" s="3"/>
    </row>
    <row r="34" spans="1:13">
      <c r="L34" s="3"/>
      <c r="M34" s="3"/>
    </row>
    <row r="35" spans="1:13">
      <c r="B35" s="6"/>
      <c r="C35" s="85" t="s">
        <v>7</v>
      </c>
      <c r="D35" s="86"/>
      <c r="E35" s="10" t="s">
        <v>8</v>
      </c>
      <c r="F35" s="13"/>
      <c r="L35" s="3"/>
      <c r="M35" s="3"/>
    </row>
    <row r="36" spans="1:13">
      <c r="B36" s="8"/>
      <c r="C36" s="7" t="s">
        <v>3</v>
      </c>
      <c r="D36" s="7" t="s">
        <v>4</v>
      </c>
      <c r="E36" s="7" t="str">
        <f>D36</f>
        <v>Off-net</v>
      </c>
      <c r="L36" s="3"/>
      <c r="M36" s="3"/>
    </row>
    <row r="37" spans="1:13">
      <c r="B37" s="7" t="s">
        <v>6</v>
      </c>
      <c r="C37" s="33">
        <f>$C$16*C11</f>
        <v>1.901543209876543</v>
      </c>
      <c r="D37" s="33">
        <f t="shared" ref="D37:E39" si="1">(1-$C$16)*C11</f>
        <v>36.129320987654317</v>
      </c>
      <c r="E37" s="33">
        <f t="shared" si="1"/>
        <v>67.156951227152575</v>
      </c>
    </row>
    <row r="38" spans="1:13">
      <c r="B38" s="9" t="s">
        <v>16</v>
      </c>
      <c r="C38" s="33">
        <f>$C$16*C12</f>
        <v>14.4</v>
      </c>
      <c r="D38" s="33">
        <f t="shared" si="1"/>
        <v>273.59999999999997</v>
      </c>
      <c r="E38" s="33">
        <f t="shared" si="1"/>
        <v>95.001933255570904</v>
      </c>
    </row>
    <row r="39" spans="1:13">
      <c r="B39" s="9" t="s">
        <v>17</v>
      </c>
      <c r="C39" s="33">
        <f>$C$16*C13</f>
        <v>5</v>
      </c>
      <c r="D39" s="33">
        <f t="shared" si="1"/>
        <v>95</v>
      </c>
      <c r="E39" s="33">
        <f t="shared" si="1"/>
        <v>95</v>
      </c>
    </row>
    <row r="41" spans="1:13">
      <c r="A41" s="5" t="s">
        <v>75</v>
      </c>
      <c r="D41" s="4"/>
      <c r="E41" s="4"/>
      <c r="F41" s="4"/>
    </row>
    <row r="42" spans="1:13">
      <c r="C42" s="14"/>
    </row>
    <row r="43" spans="1:13">
      <c r="A43" s="4"/>
      <c r="C43" s="7" t="s">
        <v>9</v>
      </c>
      <c r="D43" s="7" t="s">
        <v>10</v>
      </c>
      <c r="E43" s="7" t="s">
        <v>11</v>
      </c>
    </row>
    <row r="44" spans="1:13">
      <c r="A44" s="4"/>
      <c r="C44" s="33">
        <f>C28-C27-C26</f>
        <v>7.8000000000000007</v>
      </c>
      <c r="D44" s="33">
        <f>C28-C27-C25</f>
        <v>4.0000000000000009</v>
      </c>
      <c r="E44" s="33">
        <f>C25-C26</f>
        <v>3.8</v>
      </c>
    </row>
    <row r="45" spans="1:13">
      <c r="A45" s="20"/>
      <c r="B45" s="21"/>
      <c r="C45" s="21"/>
      <c r="D45" s="21"/>
      <c r="E45" s="22"/>
      <c r="F45" s="23"/>
    </row>
    <row r="46" spans="1:13">
      <c r="A46" s="5" t="s">
        <v>74</v>
      </c>
      <c r="B46" s="21"/>
      <c r="C46" s="21"/>
      <c r="D46" s="21"/>
      <c r="F46" s="23"/>
    </row>
    <row r="47" spans="1:13">
      <c r="B47" s="20"/>
      <c r="C47" s="7" t="s">
        <v>9</v>
      </c>
      <c r="D47" s="7" t="s">
        <v>10</v>
      </c>
      <c r="E47" s="7" t="s">
        <v>11</v>
      </c>
      <c r="F47" s="24" t="s">
        <v>12</v>
      </c>
      <c r="G47" s="23"/>
      <c r="J47" s="14" t="s">
        <v>78</v>
      </c>
    </row>
    <row r="48" spans="1:13">
      <c r="B48" s="7" t="str">
        <f>B37</f>
        <v>PAYG</v>
      </c>
      <c r="C48" s="31">
        <f>(C37*C$44*$C$5)/100</f>
        <v>1.7798444444444441</v>
      </c>
      <c r="D48" s="31">
        <f t="shared" ref="C48:E50" si="2">(D37*D$44*$C$5)/100</f>
        <v>17.342074074074077</v>
      </c>
      <c r="E48" s="31">
        <f t="shared" si="2"/>
        <v>30.623569759581574</v>
      </c>
      <c r="F48" s="31">
        <f>E48+D48+C48</f>
        <v>49.74548827810009</v>
      </c>
      <c r="I48" s="14" t="s">
        <v>17</v>
      </c>
      <c r="J48" s="25">
        <f>INDEX(F48:F50,MATCH(I48,B48:B50,0))</f>
        <v>93.600000000000023</v>
      </c>
    </row>
    <row r="49" spans="1:9">
      <c r="B49" s="7" t="str">
        <f>B38</f>
        <v>PAYM - High</v>
      </c>
      <c r="C49" s="31">
        <f t="shared" si="2"/>
        <v>13.478400000000001</v>
      </c>
      <c r="D49" s="31">
        <f t="shared" si="2"/>
        <v>131.328</v>
      </c>
      <c r="E49" s="31">
        <f t="shared" si="2"/>
        <v>43.320881564540329</v>
      </c>
      <c r="F49" s="32">
        <f>E49+D49+C49</f>
        <v>188.12728156454031</v>
      </c>
      <c r="I49" s="35" t="s">
        <v>29</v>
      </c>
    </row>
    <row r="50" spans="1:9">
      <c r="B50" s="7" t="str">
        <f>B39</f>
        <v>PAYM - Low</v>
      </c>
      <c r="C50" s="31">
        <f t="shared" si="2"/>
        <v>4.68</v>
      </c>
      <c r="D50" s="31">
        <f t="shared" si="2"/>
        <v>45.600000000000009</v>
      </c>
      <c r="E50" s="31">
        <f t="shared" si="2"/>
        <v>43.32</v>
      </c>
      <c r="F50" s="32">
        <f>E50+D50+C50</f>
        <v>93.600000000000023</v>
      </c>
    </row>
    <row r="52" spans="1:9" s="15" customFormat="1" ht="3" customHeight="1"/>
    <row r="54" spans="1:9" ht="21">
      <c r="A54" s="19" t="s">
        <v>21</v>
      </c>
    </row>
    <row r="55" spans="1:9" ht="21">
      <c r="A55" s="19"/>
    </row>
    <row r="56" spans="1:9">
      <c r="A56" s="5" t="s">
        <v>76</v>
      </c>
    </row>
    <row r="57" spans="1:9">
      <c r="B57" s="54">
        <f>J48</f>
        <v>93.600000000000023</v>
      </c>
      <c r="C57" s="26">
        <v>0.01</v>
      </c>
      <c r="D57" s="26">
        <v>0.05</v>
      </c>
      <c r="E57" s="26">
        <v>0.1</v>
      </c>
      <c r="F57" s="26">
        <v>0.2</v>
      </c>
      <c r="G57" s="26">
        <v>0.25</v>
      </c>
      <c r="H57" s="26">
        <v>0.4</v>
      </c>
      <c r="I57" s="26">
        <v>0.5</v>
      </c>
    </row>
    <row r="58" spans="1:9">
      <c r="B58" s="7" t="str">
        <f>B48</f>
        <v>PAYG</v>
      </c>
      <c r="C58" s="31">
        <f t="dataTable" ref="C58:I60" dt2D="1" dtr="1" r1="C16" r2="I48"/>
        <v>50.341218778698455</v>
      </c>
      <c r="D58" s="31">
        <v>49.74548827810009</v>
      </c>
      <c r="E58" s="31">
        <v>49.000825152352128</v>
      </c>
      <c r="F58" s="31">
        <v>47.511498900856225</v>
      </c>
      <c r="G58" s="31">
        <v>46.766835775108262</v>
      </c>
      <c r="H58" s="31">
        <v>44.532846397864382</v>
      </c>
      <c r="I58" s="31">
        <v>43.043520146368479</v>
      </c>
    </row>
    <row r="59" spans="1:9">
      <c r="B59" s="7" t="str">
        <f>B49</f>
        <v>PAYM - High</v>
      </c>
      <c r="C59" s="31">
        <v>184.69819868304731</v>
      </c>
      <c r="D59" s="31">
        <v>188.12728156454031</v>
      </c>
      <c r="E59" s="31">
        <v>192.41363516640666</v>
      </c>
      <c r="F59" s="32">
        <v>200.98634237013925</v>
      </c>
      <c r="G59" s="31">
        <v>205.27269597200558</v>
      </c>
      <c r="H59" s="31">
        <v>218.13175677760444</v>
      </c>
      <c r="I59" s="31">
        <v>226.70446398133706</v>
      </c>
    </row>
    <row r="60" spans="1:9">
      <c r="B60" s="7" t="str">
        <f>B50</f>
        <v>PAYM - Low</v>
      </c>
      <c r="C60" s="31">
        <v>93.600000000000023</v>
      </c>
      <c r="D60" s="31">
        <v>93.600000000000023</v>
      </c>
      <c r="E60" s="31">
        <v>93.600000000000009</v>
      </c>
      <c r="F60" s="32">
        <v>93.6</v>
      </c>
      <c r="G60" s="31">
        <v>93.600000000000023</v>
      </c>
      <c r="H60" s="31">
        <v>93.600000000000009</v>
      </c>
      <c r="I60" s="31">
        <v>93.600000000000023</v>
      </c>
    </row>
    <row r="61" spans="1:9">
      <c r="B61" s="27" t="s">
        <v>22</v>
      </c>
      <c r="C61" s="31">
        <f t="shared" ref="C61:I61" si="3">SUMPRODUCT($C$19:$C$21,C58:C60)</f>
        <v>77.187138947736827</v>
      </c>
      <c r="D61" s="31">
        <f t="shared" si="3"/>
        <v>77.178566240533087</v>
      </c>
      <c r="E61" s="31">
        <f t="shared" si="3"/>
        <v>77.167850356528419</v>
      </c>
      <c r="F61" s="31">
        <f t="shared" si="3"/>
        <v>77.146418588519083</v>
      </c>
      <c r="G61" s="31">
        <f t="shared" si="3"/>
        <v>77.135702704514443</v>
      </c>
      <c r="H61" s="31">
        <f t="shared" si="3"/>
        <v>77.103555052500425</v>
      </c>
      <c r="I61" s="31">
        <f t="shared" si="3"/>
        <v>77.082123284491104</v>
      </c>
    </row>
    <row r="63" spans="1:9">
      <c r="A63" s="5" t="s">
        <v>77</v>
      </c>
    </row>
    <row r="64" spans="1:9">
      <c r="A64" s="35" t="s">
        <v>73</v>
      </c>
    </row>
    <row r="65" spans="2:12">
      <c r="C65" s="87" t="s">
        <v>24</v>
      </c>
      <c r="D65" s="88"/>
      <c r="H65" s="51"/>
      <c r="I65" s="51"/>
      <c r="J65" s="53"/>
      <c r="K65" s="53"/>
      <c r="L65" s="53"/>
    </row>
    <row r="66" spans="2:12">
      <c r="B66" s="27" t="s">
        <v>23</v>
      </c>
      <c r="C66" s="27" t="s">
        <v>13</v>
      </c>
      <c r="D66" s="27" t="s">
        <v>14</v>
      </c>
      <c r="H66" s="51"/>
      <c r="I66" s="51"/>
    </row>
    <row r="67" spans="2:12">
      <c r="B67" s="7" t="s">
        <v>6</v>
      </c>
      <c r="C67" s="31">
        <f>D58-G58</f>
        <v>2.978652502991828</v>
      </c>
      <c r="D67" s="31">
        <f>C58-H58</f>
        <v>5.8083723808340721</v>
      </c>
      <c r="H67" s="51"/>
      <c r="I67" s="51"/>
    </row>
    <row r="68" spans="2:12">
      <c r="B68" s="7" t="s">
        <v>16</v>
      </c>
      <c r="C68" s="31">
        <f>D59-G59</f>
        <v>-17.145414407465267</v>
      </c>
      <c r="D68" s="31">
        <f>C59-H59</f>
        <v>-33.433558094557128</v>
      </c>
      <c r="H68" s="51"/>
      <c r="I68" s="51"/>
    </row>
    <row r="69" spans="2:12">
      <c r="B69" s="7" t="s">
        <v>17</v>
      </c>
      <c r="C69" s="31">
        <f>D60-G60</f>
        <v>0</v>
      </c>
      <c r="D69" s="31">
        <f>C60-H60</f>
        <v>0</v>
      </c>
    </row>
    <row r="70" spans="2:12">
      <c r="B70" s="27" t="s">
        <v>22</v>
      </c>
      <c r="C70" s="31">
        <f>D61-G61</f>
        <v>4.2863536018643345E-2</v>
      </c>
      <c r="D70" s="31">
        <f>C61-H61</f>
        <v>8.3583895236401418E-2</v>
      </c>
    </row>
    <row r="71" spans="2:12">
      <c r="B71" s="23"/>
      <c r="C71" s="71"/>
      <c r="D71" s="71"/>
    </row>
    <row r="72" spans="2:12">
      <c r="B72" s="23"/>
      <c r="C72" s="71"/>
      <c r="D72" s="71"/>
    </row>
    <row r="73" spans="2:12" s="15" customFormat="1" ht="4.5" customHeight="1">
      <c r="B73" s="72"/>
      <c r="C73" s="73"/>
      <c r="D73" s="73"/>
    </row>
  </sheetData>
  <mergeCells count="2">
    <mergeCell ref="C35:D35"/>
    <mergeCell ref="C65:D65"/>
  </mergeCells>
  <conditionalFormatting sqref="C22">
    <cfRule type="cellIs" dxfId="0" priority="1" operator="notEqual">
      <formula>1</formula>
    </cfRule>
  </conditionalFormatting>
  <dataValidations count="4">
    <dataValidation type="list" allowBlank="1" showInputMessage="1" showErrorMessage="1" sqref="I48">
      <formula1>$B$48:$B$50</formula1>
    </dataValidation>
    <dataValidation type="list" allowBlank="1" showInputMessage="1" showErrorMessage="1" sqref="C16">
      <formula1>$I$16:$O$16</formula1>
    </dataValidation>
    <dataValidation type="list" allowBlank="1" showInputMessage="1" showErrorMessage="1" sqref="C25">
      <formula1>$L$25:$M$25</formula1>
    </dataValidation>
    <dataValidation type="list" allowBlank="1" showInputMessage="1" showErrorMessage="1" sqref="C8">
      <formula1>$E$9:$G$9</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sheetPr>
    <pageSetUpPr autoPageBreaks="0"/>
  </sheetPr>
  <dimension ref="A1:L14"/>
  <sheetViews>
    <sheetView defaultGridColor="0" colorId="22" workbookViewId="0">
      <pane ySplit="1" topLeftCell="A2" activePane="bottomLeft" state="frozen"/>
      <selection pane="bottomLeft" activeCell="E17" sqref="E17"/>
    </sheetView>
  </sheetViews>
  <sheetFormatPr defaultColWidth="12.7109375" defaultRowHeight="12"/>
  <cols>
    <col min="1" max="1" width="12.7109375" style="74"/>
    <col min="2" max="2" width="34" style="74" customWidth="1"/>
    <col min="3" max="16384" width="12.7109375" style="74"/>
  </cols>
  <sheetData>
    <row r="1" spans="1:12" s="75" customFormat="1" ht="40.5" customHeight="1">
      <c r="A1" s="76" t="s">
        <v>70</v>
      </c>
      <c r="L1" s="75" t="s">
        <v>69</v>
      </c>
    </row>
    <row r="2" spans="1:12" s="1" customFormat="1" ht="15">
      <c r="A2" s="14" t="s">
        <v>86</v>
      </c>
    </row>
    <row r="3" spans="1:12" s="1" customFormat="1" ht="15.75" thickBot="1">
      <c r="B3" s="91" t="s">
        <v>23</v>
      </c>
      <c r="C3" s="89" t="s">
        <v>67</v>
      </c>
      <c r="D3" s="90"/>
      <c r="E3" s="90"/>
      <c r="F3" s="90"/>
      <c r="G3" s="90"/>
      <c r="H3" s="90"/>
      <c r="I3" s="90"/>
    </row>
    <row r="4" spans="1:12" s="1" customFormat="1" ht="21.75" customHeight="1" thickBot="1">
      <c r="B4" s="92"/>
      <c r="C4" s="70">
        <f>'Modelling sheet'!C57</f>
        <v>0.01</v>
      </c>
      <c r="D4" s="70">
        <f>'Modelling sheet'!D57</f>
        <v>0.05</v>
      </c>
      <c r="E4" s="70">
        <f>'Modelling sheet'!E57</f>
        <v>0.1</v>
      </c>
      <c r="F4" s="70">
        <f>'Modelling sheet'!F57</f>
        <v>0.2</v>
      </c>
      <c r="G4" s="70">
        <f>'Modelling sheet'!G57</f>
        <v>0.25</v>
      </c>
      <c r="H4" s="70">
        <f>'Modelling sheet'!H57</f>
        <v>0.4</v>
      </c>
      <c r="I4" s="70">
        <f>'Modelling sheet'!I57</f>
        <v>0.5</v>
      </c>
    </row>
    <row r="5" spans="1:12" s="1" customFormat="1" ht="21.75" customHeight="1" thickBot="1">
      <c r="B5" s="64" t="str">
        <f>'Modelling sheet'!B58</f>
        <v>PAYG</v>
      </c>
      <c r="C5" s="65">
        <f>'Modelling sheet'!C58</f>
        <v>50.341218778698455</v>
      </c>
      <c r="D5" s="65">
        <f>'Modelling sheet'!D58</f>
        <v>49.74548827810009</v>
      </c>
      <c r="E5" s="65">
        <f>'Modelling sheet'!E58</f>
        <v>49.000825152352128</v>
      </c>
      <c r="F5" s="65">
        <f>'Modelling sheet'!F58</f>
        <v>47.511498900856225</v>
      </c>
      <c r="G5" s="65">
        <f>'Modelling sheet'!G58</f>
        <v>46.766835775108262</v>
      </c>
      <c r="H5" s="65">
        <f>'Modelling sheet'!H58</f>
        <v>44.532846397864382</v>
      </c>
      <c r="I5" s="66">
        <f>'Modelling sheet'!I58</f>
        <v>43.043520146368479</v>
      </c>
    </row>
    <row r="6" spans="1:12" s="1" customFormat="1" ht="21.75" customHeight="1" thickBot="1">
      <c r="B6" s="64" t="str">
        <f>'Modelling sheet'!B59</f>
        <v>PAYM - High</v>
      </c>
      <c r="C6" s="65">
        <f>'Modelling sheet'!C59</f>
        <v>184.69819868304731</v>
      </c>
      <c r="D6" s="65">
        <f>'Modelling sheet'!D59</f>
        <v>188.12728156454031</v>
      </c>
      <c r="E6" s="65">
        <f>'Modelling sheet'!E59</f>
        <v>192.41363516640666</v>
      </c>
      <c r="F6" s="65">
        <f>'Modelling sheet'!F59</f>
        <v>200.98634237013925</v>
      </c>
      <c r="G6" s="65">
        <f>'Modelling sheet'!G59</f>
        <v>205.27269597200558</v>
      </c>
      <c r="H6" s="65">
        <f>'Modelling sheet'!H59</f>
        <v>218.13175677760444</v>
      </c>
      <c r="I6" s="66">
        <f>'Modelling sheet'!I59</f>
        <v>226.70446398133706</v>
      </c>
    </row>
    <row r="7" spans="1:12" s="1" customFormat="1" ht="21.75" customHeight="1" thickBot="1">
      <c r="B7" s="64" t="str">
        <f>'Modelling sheet'!B60</f>
        <v>PAYM - Low</v>
      </c>
      <c r="C7" s="65">
        <f>'Modelling sheet'!C60</f>
        <v>93.600000000000023</v>
      </c>
      <c r="D7" s="65">
        <f>'Modelling sheet'!D60</f>
        <v>93.600000000000023</v>
      </c>
      <c r="E7" s="65">
        <f>'Modelling sheet'!E60</f>
        <v>93.600000000000009</v>
      </c>
      <c r="F7" s="65">
        <f>'Modelling sheet'!F60</f>
        <v>93.6</v>
      </c>
      <c r="G7" s="65">
        <f>'Modelling sheet'!G60</f>
        <v>93.600000000000023</v>
      </c>
      <c r="H7" s="65">
        <f>'Modelling sheet'!H60</f>
        <v>93.600000000000009</v>
      </c>
      <c r="I7" s="66">
        <f>'Modelling sheet'!I60</f>
        <v>93.600000000000023</v>
      </c>
    </row>
    <row r="8" spans="1:12" s="1" customFormat="1" ht="21.75" customHeight="1">
      <c r="B8" s="67" t="str">
        <f>'Modelling sheet'!B61</f>
        <v>Weighted average</v>
      </c>
      <c r="C8" s="68">
        <f>'Modelling sheet'!C61</f>
        <v>77.187138947736827</v>
      </c>
      <c r="D8" s="68">
        <f>'Modelling sheet'!D61</f>
        <v>77.178566240533087</v>
      </c>
      <c r="E8" s="68">
        <f>'Modelling sheet'!E61</f>
        <v>77.167850356528419</v>
      </c>
      <c r="F8" s="68">
        <f>'Modelling sheet'!F61</f>
        <v>77.146418588519083</v>
      </c>
      <c r="G8" s="68">
        <f>'Modelling sheet'!G61</f>
        <v>77.135702704514443</v>
      </c>
      <c r="H8" s="68">
        <f>'Modelling sheet'!H61</f>
        <v>77.103555052500425</v>
      </c>
      <c r="I8" s="69">
        <f>'Modelling sheet'!I61</f>
        <v>77.082123284491104</v>
      </c>
    </row>
    <row r="9" spans="1:12" s="1" customFormat="1" ht="15"/>
    <row r="10" spans="1:12" s="1" customFormat="1" ht="15">
      <c r="A10" s="14" t="s">
        <v>87</v>
      </c>
    </row>
    <row r="11" spans="1:12" s="1" customFormat="1" ht="15.75" thickBot="1">
      <c r="B11" s="91" t="s">
        <v>23</v>
      </c>
      <c r="C11" s="89" t="s">
        <v>67</v>
      </c>
      <c r="D11" s="90"/>
      <c r="E11" s="90"/>
      <c r="F11" s="90"/>
      <c r="G11" s="90"/>
      <c r="H11" s="90"/>
      <c r="I11" s="90"/>
    </row>
    <row r="12" spans="1:12" s="1" customFormat="1" ht="24.75" customHeight="1" thickBot="1">
      <c r="B12" s="92"/>
      <c r="C12" s="70">
        <f>'Modelling sheet'!C57</f>
        <v>0.01</v>
      </c>
      <c r="D12" s="70">
        <f>'Modelling sheet'!D57</f>
        <v>0.05</v>
      </c>
      <c r="E12" s="70">
        <f>'Modelling sheet'!E57</f>
        <v>0.1</v>
      </c>
      <c r="F12" s="70">
        <f>'Modelling sheet'!F57</f>
        <v>0.2</v>
      </c>
      <c r="G12" s="70">
        <f>'Modelling sheet'!G57</f>
        <v>0.25</v>
      </c>
      <c r="H12" s="70">
        <f>'Modelling sheet'!H57</f>
        <v>0.4</v>
      </c>
      <c r="I12" s="70">
        <f>'Modelling sheet'!I57</f>
        <v>0.5</v>
      </c>
    </row>
    <row r="13" spans="1:12" s="1" customFormat="1" ht="24.75" customHeight="1" thickBot="1">
      <c r="B13" s="64" t="s">
        <v>53</v>
      </c>
      <c r="C13" s="65">
        <f>'Modelling sheet'!C58</f>
        <v>50.341218778698455</v>
      </c>
      <c r="D13" s="65">
        <f>'Modelling sheet'!D58</f>
        <v>49.74548827810009</v>
      </c>
      <c r="E13" s="65">
        <f>'Modelling sheet'!E58</f>
        <v>49.000825152352128</v>
      </c>
      <c r="F13" s="65">
        <f>'Modelling sheet'!F58</f>
        <v>47.511498900856225</v>
      </c>
      <c r="G13" s="65">
        <f>'Modelling sheet'!G58</f>
        <v>46.766835775108262</v>
      </c>
      <c r="H13" s="65">
        <f>'Modelling sheet'!H58</f>
        <v>44.532846397864382</v>
      </c>
      <c r="I13" s="65">
        <f>'Modelling sheet'!I58</f>
        <v>43.043520146368479</v>
      </c>
    </row>
    <row r="14" spans="1:12" s="1" customFormat="1" ht="24.75" customHeight="1" thickBot="1">
      <c r="B14" s="64" t="s">
        <v>68</v>
      </c>
      <c r="C14" s="65">
        <f>'Modelling sheet'!C59</f>
        <v>184.69819868304731</v>
      </c>
      <c r="D14" s="65">
        <f>'Modelling sheet'!D59</f>
        <v>188.12728156454031</v>
      </c>
      <c r="E14" s="65">
        <f>'Modelling sheet'!E59</f>
        <v>192.41363516640666</v>
      </c>
      <c r="F14" s="65">
        <f>'Modelling sheet'!F59</f>
        <v>200.98634237013925</v>
      </c>
      <c r="G14" s="65">
        <f>'Modelling sheet'!G59</f>
        <v>205.27269597200558</v>
      </c>
      <c r="H14" s="65">
        <f>'Modelling sheet'!H59</f>
        <v>218.13175677760444</v>
      </c>
      <c r="I14" s="65">
        <f>'Modelling sheet'!I59</f>
        <v>226.70446398133706</v>
      </c>
    </row>
  </sheetData>
  <mergeCells count="4">
    <mergeCell ref="C11:I11"/>
    <mergeCell ref="C3:I3"/>
    <mergeCell ref="B3:B4"/>
    <mergeCell ref="B11:B12"/>
  </mergeCells>
  <pageMargins left="0.74803149606299213" right="0.74803149606299213" top="0.98425196850393704" bottom="0.98425196850393704" header="0.51181102362204722" footer="0.51181102362204722"/>
  <pageSetup paperSize="9" orientation="portrait" r:id="rId1"/>
  <headerFooter alignWithMargins="0">
    <oddFooter>&amp;L&amp;A :page&amp;P&amp;COfcom Confidential&amp;R&amp;D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Consultation" ma:contentTypeID="0x01010069D966672F1AE243BB4E6476A93ECA5E0058C9C1295FE32149856B25A61AF2DCB2" ma:contentTypeVersion="2" ma:contentTypeDescription="document issued for internal and external comment&#10;" ma:contentTypeScope="" ma:versionID="ecba10670e9cd9de98f301b8ce666ddd">
  <xsd:schema xmlns:xsd="http://www.w3.org/2001/XMLSchema" xmlns:p="http://schemas.microsoft.com/office/2006/metadata/properties" targetNamespace="http://schemas.microsoft.com/office/2006/metadata/properties" ma:root="true" ma:fieldsID="acda2593d4989a023ad5ff290920be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399EC1-57D1-4A09-B3E2-861D091F16C2}">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7029F78F-97CB-4B90-8876-BF8163741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BD13BED-788C-4E43-BC90-EB47B3664E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Cover</vt:lpstr>
      <vt:lpstr>Modelling sheet</vt:lpstr>
      <vt:lpstr>Tables for condoc</vt:lpstr>
      <vt:lpstr>Workbook.Author</vt:lpstr>
      <vt:lpstr>Workbook.Location</vt:lpstr>
      <vt:lpstr>Workbook.Status</vt:lpstr>
      <vt:lpstr>Workbook.Title</vt:lpstr>
      <vt:lpstr>Workbook.Version</vt:lpstr>
    </vt:vector>
  </TitlesOfParts>
  <Company>OFCOM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kevin.james</dc:creator>
  <cp:lastModifiedBy>paul.jacobus</cp:lastModifiedBy>
  <dcterms:created xsi:type="dcterms:W3CDTF">2010-11-11T16:43:28Z</dcterms:created>
  <dcterms:modified xsi:type="dcterms:W3CDTF">2010-11-30T08:55:17Z</dcterms:modified>
  <cp:contentType>Consultation</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0x01010069D966672F1AE243BB4E6476A93ECA5E0058C9C1295FE32149856B25A61AF2DCB2</vt:lpwstr>
  </property>
  <property fmtid="{D5CDD505-2E9C-101B-9397-08002B2CF9AE}" pid="3" name="Order">
    <vt:r8>5700</vt:r8>
  </property>
</Properties>
</file>