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/>
  <bookViews>
    <workbookView xWindow="-15" yWindow="225" windowWidth="12120" windowHeight="7995"/>
  </bookViews>
  <sheets>
    <sheet name="Contents" sheetId="50" r:id="rId1"/>
    <sheet name="lists" sheetId="61" r:id="rId2"/>
    <sheet name="control_panel" sheetId="53" r:id="rId3"/>
    <sheet name="calculations--&gt;" sheetId="64" r:id="rId4"/>
    <sheet name="loss_of_service" sheetId="55" r:id="rId5"/>
    <sheet name="double_paying" sheetId="57" r:id="rId6"/>
    <sheet name="time_savings" sheetId="58" r:id="rId7"/>
    <sheet name="total_reduction_harm_npv" sheetId="60" r:id="rId8"/>
    <sheet name="inputs--&gt;" sheetId="56" r:id="rId9"/>
    <sheet name="assumptions_list" sheetId="62" r:id="rId10"/>
  </sheets>
  <definedNames>
    <definedName name="_____a1" hidden="1">{"July 00",#N/A,TRUE,"Revised P&amp;L";"July 00",#N/A,TRUE,"Income";"July 00",#N/A,TRUE,"Staff costs";"July 00",#N/A,TRUE,"Marketing";"July 00",#N/A,TRUE,"Creative";"July 00",#N/A,TRUE,"Service";"July 00",#N/A,TRUE,"General Establishment";"July 00",#N/A,TRUE,"BALSHEET";"July 00",#N/A,TRUE,"CASH FLOW"}</definedName>
    <definedName name="_____a2" hidden="1">{"July 97",#N/A,TRUE,"Revised P&amp;L";"July 97",#N/A,TRUE,"Income";"July 97",#N/A,TRUE,"Staff costs";"July 97",#N/A,TRUE,"Marketing";"July 97",#N/A,TRUE,"Service";"July 97",#N/A,TRUE,"Creative";"July 97",#N/A,TRUE,"General Establishment";"July 97",#N/A,TRUE,"BALSHEET";"July 97",#N/A,TRUE,"CASH FLOW"}</definedName>
    <definedName name="____a1" hidden="1">{"July 00",#N/A,TRUE,"Revised P&amp;L";"July 00",#N/A,TRUE,"Income";"July 00",#N/A,TRUE,"Staff costs";"July 00",#N/A,TRUE,"Marketing";"July 00",#N/A,TRUE,"Creative";"July 00",#N/A,TRUE,"Service";"July 00",#N/A,TRUE,"General Establishment";"July 00",#N/A,TRUE,"BALSHEET";"July 00",#N/A,TRUE,"CASH FLOW"}</definedName>
    <definedName name="____a2" hidden="1">{"July 97",#N/A,TRUE,"Revised P&amp;L";"July 97",#N/A,TRUE,"Income";"July 97",#N/A,TRUE,"Staff costs";"July 97",#N/A,TRUE,"Marketing";"July 97",#N/A,TRUE,"Service";"July 97",#N/A,TRUE,"Creative";"July 97",#N/A,TRUE,"General Establishment";"July 97",#N/A,TRUE,"BALSHEET";"July 97",#N/A,TRUE,"CASH FLOW"}</definedName>
    <definedName name="average_harm_los">loss_of_service!$C$33</definedName>
    <definedName name="benefit_reduction_dp">double_paying!$C$14</definedName>
    <definedName name="current_average_canc_time">time_savings!$C$23</definedName>
    <definedName name="daily_expenditure">control_panel!$F$44</definedName>
    <definedName name="direct_costs">control_panel!$F$35</definedName>
    <definedName name="discount_rate">control_panel!$C$6</definedName>
    <definedName name="double_paying">assumptions_list!$C$23:$E$25</definedName>
    <definedName name="dp_harm_reduction_single_year">double_paying!$C$20</definedName>
    <definedName name="dp_reduction_harm_npv">total_reduction_harm_npv!$M$22</definedName>
    <definedName name="duration_canc_call">control_panel!$F$54</definedName>
    <definedName name="duration_canc_webchat">control_panel!$F$55</definedName>
    <definedName name="duration_los">control_panel!$F$33</definedName>
    <definedName name="effectiveness">assumptions_list!$C$9:$E$10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2_0" hidden="1">"U25569"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1" hidden="1">"A34699"</definedName>
    <definedName name="FDD_58_12" hidden="1">"A35064"</definedName>
    <definedName name="FDD_58_13" hidden="1">"A35430"</definedName>
    <definedName name="FDD_58_14" hidden="1">"A35795"</definedName>
    <definedName name="FDD_58_2" hidden="1">"A31412"</definedName>
    <definedName name="FDD_58_3" hidden="1">"A31777"</definedName>
    <definedName name="FDD_58_4" hidden="1">"A32142"</definedName>
    <definedName name="FDD_58_5" hidden="1">"A32508"</definedName>
    <definedName name="FDD_58_6" hidden="1">"A32873"</definedName>
    <definedName name="FDD_58_7" hidden="1">"A33238"</definedName>
    <definedName name="FDD_58_8" hidden="1">"A33603"</definedName>
    <definedName name="FDD_58_9" hidden="1">"A33969"</definedName>
    <definedName name="FDD_59_0" hidden="1">"A30681"</definedName>
    <definedName name="FDD_59_1" hidden="1">"A31047"</definedName>
    <definedName name="FDD_59_10" hidden="1">"A34334"</definedName>
    <definedName name="FDD_59_11" hidden="1">"A34699"</definedName>
    <definedName name="FDD_59_12" hidden="1">"A35064"</definedName>
    <definedName name="FDD_59_13" hidden="1">"A35430"</definedName>
    <definedName name="FDD_59_14" hidden="1">"A35795"</definedName>
    <definedName name="FDD_59_2" hidden="1">"A31412"</definedName>
    <definedName name="FDD_59_3" hidden="1">"A31777"</definedName>
    <definedName name="FDD_59_4" hidden="1">"A32142"</definedName>
    <definedName name="FDD_59_5" hidden="1">"A32508"</definedName>
    <definedName name="FDD_59_6" hidden="1">"A32873"</definedName>
    <definedName name="FDD_59_7" hidden="1">"A33238"</definedName>
    <definedName name="FDD_59_8" hidden="1">"A33603"</definedName>
    <definedName name="FDD_59_9" hidden="1">"A33969"</definedName>
    <definedName name="FDD_6_0" hidden="1">"A25569"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harm_denial_service">loss_of_service!$C$20</definedName>
    <definedName name="harm_direct_costs">loss_of_service!$C$22</definedName>
    <definedName name="harm_spent_restore">loss_of_service!$C$31</definedName>
    <definedName name="harm_unable_work">loss_of_service!$C$30</definedName>
    <definedName name="hourly_value_non_work_time">control_panel!$F$64</definedName>
    <definedName name="hourly_value_work_time">control_panel!$F$66</definedName>
    <definedName name="hours_spent_restore_service">control_panel!$F$37</definedName>
    <definedName name="hours_unable_work">control_panel!$F$36</definedName>
    <definedName name="inc_dur_join_call_asset">control_panel!$F$61</definedName>
    <definedName name="inc_dur_join_call_complete">control_panel!$F$62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los_harm_reduction_single_year">loss_of_service!$C$35</definedName>
    <definedName name="los_reduction_harm_npv">total_reduction_harm_npv!$M$21</definedName>
    <definedName name="loss_of_service">assumptions_list!$C$14:$E$19</definedName>
    <definedName name="minutes_value_non_work_time">control_panel!$F$65</definedName>
    <definedName name="number_CPS">control_panel!$F$23</definedName>
    <definedName name="pct_cancel_dd">control_panel!$F$51</definedName>
    <definedName name="pct_cancel_phone">control_panel!$F$50</definedName>
    <definedName name="pct_cancel_webchat">control_panel!$F$52</definedName>
    <definedName name="pct_coordinate">control_panel!$F$26</definedName>
    <definedName name="pct_current_los">control_panel!$F$30</definedName>
    <definedName name="pct_double_pay">control_panel!$F$41</definedName>
    <definedName name="pct_duration_saved_online_ivr">control_panel!$F$59</definedName>
    <definedName name="pct_future_cancel_online_ivr">control_panel!$F$58</definedName>
    <definedName name="pct_GPL">control_panel!$F$25</definedName>
    <definedName name="pct_no_longer_loss_service">loss_of_service!$C$15</definedName>
    <definedName name="pct_stop_contact_lp">control_panel!$F$48</definedName>
    <definedName name="red_dur_double_pay">control_panel!$F$42</definedName>
    <definedName name="red_inc_los">control_panel!$F$31</definedName>
    <definedName name="scenario_choice">control_panel!$C$3</definedName>
    <definedName name="solver_adj" localSheetId="7" hidden="1">total_reduction_harm_npv!$C$21</definedName>
    <definedName name="solver_cvg" localSheetId="7" hidden="1">0.0001</definedName>
    <definedName name="solver_drv" localSheetId="7" hidden="1">1</definedName>
    <definedName name="solver_eng" localSheetId="4" hidden="1">1</definedName>
    <definedName name="solver_eng" localSheetId="7" hidden="1">1</definedName>
    <definedName name="solver_est" localSheetId="7" hidden="1">1</definedName>
    <definedName name="solver_itr" localSheetId="7" hidden="1">2147483647</definedName>
    <definedName name="solver_mip" localSheetId="7" hidden="1">2147483647</definedName>
    <definedName name="solver_mni" localSheetId="7" hidden="1">30</definedName>
    <definedName name="solver_mrt" localSheetId="7" hidden="1">0.075</definedName>
    <definedName name="solver_msl" localSheetId="7" hidden="1">2</definedName>
    <definedName name="solver_neg" localSheetId="4" hidden="1">1</definedName>
    <definedName name="solver_neg" localSheetId="7" hidden="1">1</definedName>
    <definedName name="solver_nod" localSheetId="7" hidden="1">2147483647</definedName>
    <definedName name="solver_num" localSheetId="4" hidden="1">0</definedName>
    <definedName name="solver_num" localSheetId="7" hidden="1">0</definedName>
    <definedName name="solver_nwt" localSheetId="7" hidden="1">1</definedName>
    <definedName name="solver_opt" localSheetId="7" hidden="1">total_reduction_harm_npv!$M$21</definedName>
    <definedName name="solver_pre" localSheetId="7" hidden="1">0.000001</definedName>
    <definedName name="solver_rbv" localSheetId="7" hidden="1">1</definedName>
    <definedName name="solver_rlx" localSheetId="7" hidden="1">2</definedName>
    <definedName name="solver_rsd" localSheetId="7" hidden="1">0</definedName>
    <definedName name="solver_scl" localSheetId="7" hidden="1">1</definedName>
    <definedName name="solver_sho" localSheetId="7" hidden="1">2</definedName>
    <definedName name="solver_ssz" localSheetId="7" hidden="1">100</definedName>
    <definedName name="solver_tim" localSheetId="7" hidden="1">2147483647</definedName>
    <definedName name="solver_tol" localSheetId="7" hidden="1">0.01</definedName>
    <definedName name="solver_typ" localSheetId="4" hidden="1">1</definedName>
    <definedName name="solver_typ" localSheetId="7" hidden="1">3</definedName>
    <definedName name="solver_val" localSheetId="4" hidden="1">0</definedName>
    <definedName name="solver_val" localSheetId="7" hidden="1">30000000</definedName>
    <definedName name="solver_ver" localSheetId="4" hidden="1">3</definedName>
    <definedName name="solver_ver" localSheetId="7" hidden="1">3</definedName>
    <definedName name="time_horizon">control_panel!$C$7</definedName>
    <definedName name="time_saving">assumptions_list!$C$29:$E$41</definedName>
    <definedName name="time_saving_canc_online_ivr">time_savings!$C$28</definedName>
    <definedName name="time_savings_reduction_harm_npv">total_reduction_harm_npv!$M$23</definedName>
    <definedName name="time_spent_canc_call">time_savings!$C$20</definedName>
    <definedName name="time_spent_canc_webchat">time_savings!$C$21</definedName>
    <definedName name="time_spent_finding">control_panel!$F$56</definedName>
    <definedName name="total_reduction_harm_npv">total_reduction_harm_npv!$M$25</definedName>
    <definedName name="ts_harm_red_single_year">time_savings!$C$40</definedName>
    <definedName name="value_non_working_time">assumptions_list!$D$40</definedName>
    <definedName name="vol_switches">assumptions_list!$C$5:$E$5</definedName>
    <definedName name="Workbook.Author">Contents!$B$10</definedName>
    <definedName name="Workbook.Status">Contents!$B$9</definedName>
    <definedName name="Workbook.Title">Contents!$B$6</definedName>
    <definedName name="Workbook.Version">Contents!$B$8</definedName>
    <definedName name="working_time">assumptions_list!$D$41</definedName>
  </definedNames>
  <calcPr calcId="145621"/>
</workbook>
</file>

<file path=xl/calcChain.xml><?xml version="1.0" encoding="utf-8"?>
<calcChain xmlns="http://schemas.openxmlformats.org/spreadsheetml/2006/main">
  <c r="C15" i="60" l="1"/>
  <c r="C16" i="60" l="1"/>
  <c r="H59" i="53" l="1"/>
  <c r="I59" i="53"/>
  <c r="J59" i="53"/>
  <c r="K59" i="53"/>
  <c r="I58" i="53"/>
  <c r="K58" i="53"/>
  <c r="D24" i="62"/>
  <c r="K33" i="53" l="1"/>
  <c r="I33" i="53"/>
  <c r="I31" i="53"/>
  <c r="K31" i="53"/>
  <c r="I30" i="53"/>
  <c r="K30" i="53"/>
  <c r="I64" i="53"/>
  <c r="I65" i="53" s="1"/>
  <c r="K64" i="53"/>
  <c r="K65" i="53" s="1"/>
  <c r="I62" i="53"/>
  <c r="K62" i="53"/>
  <c r="I61" i="53"/>
  <c r="K61" i="53"/>
  <c r="I55" i="53"/>
  <c r="K55" i="53"/>
  <c r="I56" i="53"/>
  <c r="K56" i="53"/>
  <c r="I54" i="53"/>
  <c r="K54" i="53"/>
  <c r="I51" i="53"/>
  <c r="K51" i="53"/>
  <c r="I52" i="53"/>
  <c r="K52" i="53"/>
  <c r="I50" i="53"/>
  <c r="K50" i="53"/>
  <c r="H48" i="53"/>
  <c r="I48" i="53"/>
  <c r="J48" i="53"/>
  <c r="K48" i="53"/>
  <c r="H26" i="53" l="1"/>
  <c r="D41" i="62" l="1"/>
  <c r="K66" i="53" l="1"/>
  <c r="I66" i="53"/>
  <c r="E32" i="62" l="1"/>
  <c r="J56" i="53" s="1"/>
  <c r="C32" i="62"/>
  <c r="H56" i="53" s="1"/>
  <c r="F56" i="53" l="1"/>
  <c r="C18" i="58" s="1"/>
  <c r="F59" i="53"/>
  <c r="C26" i="58" s="1"/>
  <c r="F58" i="53"/>
  <c r="E29" i="62"/>
  <c r="C29" i="62"/>
  <c r="C25" i="58" l="1"/>
  <c r="E38" i="62" l="1"/>
  <c r="J58" i="53" s="1"/>
  <c r="C38" i="62"/>
  <c r="H58" i="53" s="1"/>
  <c r="F65" i="53" l="1"/>
  <c r="I36" i="53"/>
  <c r="K36" i="53"/>
  <c r="I37" i="53"/>
  <c r="K37" i="53"/>
  <c r="I35" i="53"/>
  <c r="K35" i="53"/>
  <c r="C19" i="62"/>
  <c r="C18" i="62"/>
  <c r="H36" i="53" s="1"/>
  <c r="C17" i="62"/>
  <c r="E19" i="62"/>
  <c r="E18" i="62"/>
  <c r="E17" i="62"/>
  <c r="C41" i="62"/>
  <c r="H66" i="53" s="1"/>
  <c r="E41" i="62"/>
  <c r="J66" i="53" s="1"/>
  <c r="F64" i="53" l="1"/>
  <c r="C28" i="55" s="1"/>
  <c r="F48" i="53"/>
  <c r="C9" i="58" s="1"/>
  <c r="F35" i="53"/>
  <c r="C22" i="55" s="1"/>
  <c r="F66" i="53"/>
  <c r="C27" i="55" s="1"/>
  <c r="H35" i="53"/>
  <c r="J37" i="53"/>
  <c r="F37" i="53" s="1"/>
  <c r="C25" i="55" s="1"/>
  <c r="J36" i="53"/>
  <c r="F36" i="53" s="1"/>
  <c r="C24" i="55" s="1"/>
  <c r="H37" i="53"/>
  <c r="J35" i="53"/>
  <c r="C30" i="55" l="1"/>
  <c r="C31" i="55"/>
  <c r="C16" i="62" l="1"/>
  <c r="H33" i="53" s="1"/>
  <c r="E16" i="62"/>
  <c r="J33" i="53" s="1"/>
  <c r="F33" i="53" l="1"/>
  <c r="C17" i="55" s="1"/>
  <c r="C34" i="62" l="1"/>
  <c r="H62" i="53" s="1"/>
  <c r="E34" i="62"/>
  <c r="J62" i="53" s="1"/>
  <c r="F62" i="53" l="1"/>
  <c r="C30" i="58" s="1"/>
  <c r="C15" i="62" l="1"/>
  <c r="H31" i="53" s="1"/>
  <c r="E15" i="62"/>
  <c r="J31" i="53" s="1"/>
  <c r="F31" i="53" s="1"/>
  <c r="E14" i="62" l="1"/>
  <c r="J30" i="53" s="1"/>
  <c r="F30" i="53" s="1"/>
  <c r="C14" i="62"/>
  <c r="H30" i="53" s="1"/>
  <c r="C12" i="55" l="1"/>
  <c r="E40" i="62"/>
  <c r="J64" i="53" s="1"/>
  <c r="J65" i="53" s="1"/>
  <c r="C40" i="62"/>
  <c r="H64" i="53" s="1"/>
  <c r="H65" i="53" s="1"/>
  <c r="E33" i="62"/>
  <c r="J61" i="53" s="1"/>
  <c r="E35" i="62"/>
  <c r="J50" i="53" s="1"/>
  <c r="E36" i="62"/>
  <c r="J51" i="53" s="1"/>
  <c r="E37" i="62"/>
  <c r="J52" i="53" s="1"/>
  <c r="C33" i="62"/>
  <c r="H61" i="53" s="1"/>
  <c r="C35" i="62"/>
  <c r="H50" i="53" s="1"/>
  <c r="C36" i="62"/>
  <c r="H51" i="53" s="1"/>
  <c r="C37" i="62"/>
  <c r="H52" i="53" s="1"/>
  <c r="E30" i="62"/>
  <c r="J54" i="53" s="1"/>
  <c r="E31" i="62"/>
  <c r="J55" i="53" s="1"/>
  <c r="C30" i="62"/>
  <c r="H54" i="53" s="1"/>
  <c r="C31" i="62"/>
  <c r="H55" i="53" s="1"/>
  <c r="E23" i="62"/>
  <c r="C23" i="62"/>
  <c r="F61" i="53" l="1"/>
  <c r="F50" i="53" l="1"/>
  <c r="E24" i="62" l="1"/>
  <c r="C24" i="62"/>
  <c r="C12" i="58" l="1"/>
  <c r="K42" i="53"/>
  <c r="J42" i="53"/>
  <c r="I42" i="53"/>
  <c r="H42" i="53"/>
  <c r="K41" i="53"/>
  <c r="J41" i="53"/>
  <c r="I41" i="53"/>
  <c r="H41" i="53"/>
  <c r="K26" i="53"/>
  <c r="J26" i="53"/>
  <c r="I26" i="53"/>
  <c r="K25" i="53"/>
  <c r="J25" i="53"/>
  <c r="I25" i="53"/>
  <c r="H25" i="53"/>
  <c r="C3" i="60"/>
  <c r="B4" i="58"/>
  <c r="B5" i="58" s="1"/>
  <c r="B4" i="55"/>
  <c r="B5" i="55" s="1"/>
  <c r="B4" i="57"/>
  <c r="B5" i="57" s="1"/>
  <c r="C33" i="58"/>
  <c r="F19" i="53"/>
  <c r="F2" i="50"/>
  <c r="F26" i="53" l="1"/>
  <c r="F51" i="53"/>
  <c r="C13" i="58" s="1"/>
  <c r="F42" i="53"/>
  <c r="C16" i="57" s="1"/>
  <c r="F55" i="53"/>
  <c r="C17" i="58" s="1"/>
  <c r="C21" i="58" s="1"/>
  <c r="F52" i="53"/>
  <c r="C14" i="58" s="1"/>
  <c r="F54" i="53"/>
  <c r="C16" i="58" s="1"/>
  <c r="C20" i="58" s="1"/>
  <c r="F25" i="53"/>
  <c r="C9" i="57" s="1"/>
  <c r="F41" i="53"/>
  <c r="C12" i="57" s="1"/>
  <c r="C31" i="58"/>
  <c r="C23" i="58" l="1"/>
  <c r="C28" i="58" s="1"/>
  <c r="C10" i="57"/>
  <c r="C14" i="57" s="1"/>
  <c r="C10" i="58"/>
  <c r="C13" i="55"/>
  <c r="C10" i="55"/>
  <c r="C9" i="55"/>
  <c r="C8" i="58"/>
  <c r="C15" i="55" l="1"/>
  <c r="I23" i="53"/>
  <c r="K23" i="53"/>
  <c r="C5" i="62"/>
  <c r="H23" i="53" s="1"/>
  <c r="E5" i="62"/>
  <c r="J23" i="53" s="1"/>
  <c r="F23" i="53" l="1"/>
  <c r="C8" i="57" s="1"/>
  <c r="C7" i="58" l="1"/>
  <c r="C36" i="58" s="1"/>
  <c r="C8" i="55"/>
  <c r="E25" i="62"/>
  <c r="C25" i="62"/>
  <c r="K44" i="53"/>
  <c r="I44" i="53"/>
  <c r="C37" i="58" l="1"/>
  <c r="C38" i="58"/>
  <c r="C35" i="58"/>
  <c r="F44" i="53"/>
  <c r="C18" i="57" s="1"/>
  <c r="C20" i="57" s="1"/>
  <c r="J44" i="53"/>
  <c r="H44" i="53"/>
  <c r="C40" i="58" l="1"/>
  <c r="C9" i="60" s="1"/>
  <c r="L23" i="60" s="1"/>
  <c r="C8" i="60"/>
  <c r="C18" i="55"/>
  <c r="C20" i="55" s="1"/>
  <c r="C33" i="55" s="1"/>
  <c r="J23" i="60" l="1"/>
  <c r="C23" i="60"/>
  <c r="H23" i="60"/>
  <c r="K23" i="60"/>
  <c r="F23" i="60"/>
  <c r="G23" i="60"/>
  <c r="D23" i="60"/>
  <c r="E23" i="60"/>
  <c r="I23" i="60"/>
  <c r="I22" i="60"/>
  <c r="D22" i="60"/>
  <c r="H22" i="60"/>
  <c r="K22" i="60"/>
  <c r="C22" i="60"/>
  <c r="L22" i="60"/>
  <c r="F22" i="60"/>
  <c r="G22" i="60"/>
  <c r="E22" i="60"/>
  <c r="J22" i="60"/>
  <c r="M23" i="60" l="1"/>
  <c r="D9" i="60" s="1"/>
  <c r="C35" i="55"/>
  <c r="C7" i="60" s="1"/>
  <c r="D21" i="60" s="1"/>
  <c r="M22" i="60"/>
  <c r="C13" i="53" l="1"/>
  <c r="C12" i="53"/>
  <c r="D8" i="60"/>
  <c r="F21" i="60"/>
  <c r="F25" i="60" s="1"/>
  <c r="C11" i="60"/>
  <c r="L21" i="60"/>
  <c r="L25" i="60" s="1"/>
  <c r="K21" i="60"/>
  <c r="K25" i="60" s="1"/>
  <c r="G21" i="60"/>
  <c r="G25" i="60" s="1"/>
  <c r="H21" i="60"/>
  <c r="H25" i="60" s="1"/>
  <c r="D25" i="60"/>
  <c r="I21" i="60"/>
  <c r="I25" i="60" s="1"/>
  <c r="J21" i="60"/>
  <c r="J25" i="60" s="1"/>
  <c r="E21" i="60"/>
  <c r="E25" i="60" s="1"/>
  <c r="C21" i="60"/>
  <c r="C25" i="60" s="1"/>
  <c r="M21" i="60" l="1"/>
  <c r="C11" i="53" l="1"/>
  <c r="D7" i="60"/>
  <c r="M25" i="60"/>
  <c r="C15" i="53" l="1"/>
  <c r="D11" i="60"/>
</calcChain>
</file>

<file path=xl/sharedStrings.xml><?xml version="1.0" encoding="utf-8"?>
<sst xmlns="http://schemas.openxmlformats.org/spreadsheetml/2006/main" count="407" uniqueCount="232">
  <si>
    <t>Sheet</t>
  </si>
  <si>
    <t>Description</t>
  </si>
  <si>
    <t>Status</t>
  </si>
  <si>
    <t>Version</t>
  </si>
  <si>
    <t xml:space="preserve">Title </t>
  </si>
  <si>
    <t>Author</t>
  </si>
  <si>
    <t>Information</t>
  </si>
  <si>
    <t>Contents</t>
  </si>
  <si>
    <t>This contents sheet</t>
  </si>
  <si>
    <t xml:space="preserve"> </t>
  </si>
  <si>
    <t>Confidentiality status</t>
  </si>
  <si>
    <t>Actual model sheets</t>
  </si>
  <si>
    <t>Scenario selected:</t>
  </si>
  <si>
    <t>Discount rate</t>
  </si>
  <si>
    <t>Time horizon (years)</t>
  </si>
  <si>
    <t>Reduction in harm against the status quo (NPV)</t>
  </si>
  <si>
    <t>loss of service</t>
  </si>
  <si>
    <t>time savings</t>
  </si>
  <si>
    <t>double paying</t>
  </si>
  <si>
    <t>Total</t>
  </si>
  <si>
    <t>Selection:</t>
  </si>
  <si>
    <t>Scenarios</t>
  </si>
  <si>
    <t>Units</t>
  </si>
  <si>
    <t>GPL</t>
  </si>
  <si>
    <t>General</t>
  </si>
  <si>
    <t>Low</t>
  </si>
  <si>
    <t>Medium</t>
  </si>
  <si>
    <t>High</t>
  </si>
  <si>
    <t>Total number of cross-platform switches</t>
  </si>
  <si>
    <t>All</t>
  </si>
  <si>
    <t>number_CPS</t>
  </si>
  <si>
    <t>% of switches substituting to GPL process</t>
  </si>
  <si>
    <t>pct_GPL</t>
  </si>
  <si>
    <t>% of switches accepting co-ordination in ECR</t>
  </si>
  <si>
    <t>pct_coordinate</t>
  </si>
  <si>
    <t>Loss of service</t>
  </si>
  <si>
    <t>Status quo</t>
  </si>
  <si>
    <t>days</t>
  </si>
  <si>
    <t>£/day</t>
  </si>
  <si>
    <t>Double Paying</t>
  </si>
  <si>
    <t>pct_double_pay</t>
  </si>
  <si>
    <t>Reduction in average duration of double paying</t>
  </si>
  <si>
    <t>red_dur_double_pay</t>
  </si>
  <si>
    <t>Value of double paying per day</t>
  </si>
  <si>
    <t>Time Saving</t>
  </si>
  <si>
    <t xml:space="preserve">% who cancel by phone </t>
  </si>
  <si>
    <t>pct_cancel_phone</t>
  </si>
  <si>
    <t xml:space="preserve">% who cancel by direct debit </t>
  </si>
  <si>
    <t>pct_cancel_dd</t>
  </si>
  <si>
    <t>% who cancel by webchat</t>
  </si>
  <si>
    <t>pct_cancel_webchat</t>
  </si>
  <si>
    <t>£</t>
  </si>
  <si>
    <t>Control Panel</t>
  </si>
  <si>
    <t>control_panel</t>
  </si>
  <si>
    <t>Select scenario, adjust parameters, summary of results</t>
  </si>
  <si>
    <t>calculations</t>
  </si>
  <si>
    <t>Divider sheet</t>
  </si>
  <si>
    <t>loss_of_service</t>
  </si>
  <si>
    <t>Estimates reduction in harm arising from reductions in loss of service (between status quo and selected scenario)</t>
  </si>
  <si>
    <t>double_paying</t>
  </si>
  <si>
    <t>Estimates reduction in harm arising from double paying (between status quo and selected scenario)</t>
  </si>
  <si>
    <t>time_savings</t>
  </si>
  <si>
    <t>Estimates reduction in harm arising from time savings (between status quo and selected scenario)</t>
  </si>
  <si>
    <t>Estimates NPV reduction in harm (between status quo and selected scenario)</t>
  </si>
  <si>
    <t>inputs</t>
  </si>
  <si>
    <t>assumptions_list</t>
  </si>
  <si>
    <t>List of parameter assumptions used in model calculations and their source</t>
  </si>
  <si>
    <t>Scenario (from control_panel)</t>
  </si>
  <si>
    <t>Number of switches</t>
  </si>
  <si>
    <t>Total reduction in harm under new process (single year)</t>
  </si>
  <si>
    <t>los_harm_reduction_single_year</t>
  </si>
  <si>
    <t>All services</t>
  </si>
  <si>
    <t>dp_harm_reduction_single_year</t>
  </si>
  <si>
    <t>Reduction in harm from double paying</t>
  </si>
  <si>
    <t>Reduction in harm from loss of service</t>
  </si>
  <si>
    <t>Reduction in harm from no need to cancel</t>
  </si>
  <si>
    <t>Reduction in harm through time savings</t>
  </si>
  <si>
    <t>Total reduction in harm (NPV)</t>
  </si>
  <si>
    <t>Total reduction in harm under new process</t>
  </si>
  <si>
    <t>Double paying</t>
  </si>
  <si>
    <t>Time savings</t>
  </si>
  <si>
    <t>Net Present Value Calculations</t>
  </si>
  <si>
    <t>Scenario Choice</t>
  </si>
  <si>
    <t>Discount Rate</t>
  </si>
  <si>
    <t>Time Horizon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</si>
  <si>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</si>
  <si>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</si>
  <si>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</si>
  <si>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</si>
  <si>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</si>
  <si>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</si>
  <si>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</si>
  <si>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</si>
  <si>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</si>
  <si>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</si>
  <si>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NPV</t>
  </si>
  <si>
    <t xml:space="preserve">Short-form </t>
  </si>
  <si>
    <t>Enhanced cease &amp; re-provide (low benefit)</t>
  </si>
  <si>
    <t>Enhanced cease &amp; re-provide (base case)</t>
  </si>
  <si>
    <t>Enhanced cease &amp; re-provide (high benefit)</t>
  </si>
  <si>
    <t>Values applied</t>
  </si>
  <si>
    <t>Reform applicable to</t>
  </si>
  <si>
    <t>Source used</t>
  </si>
  <si>
    <t>Both</t>
  </si>
  <si>
    <t>Average expenditure per person per day</t>
  </si>
  <si>
    <t>Parameter assumptions used in model</t>
  </si>
  <si>
    <t>total_reduction_harm_npv</t>
  </si>
  <si>
    <t>Reduction in harm from use of alternative cancellation methods</t>
  </si>
  <si>
    <t>ts_harm_red_ single_year</t>
  </si>
  <si>
    <t>% currently who experience unwanted loss of service</t>
  </si>
  <si>
    <t>% reduction in incidence of loss of service by reforms</t>
  </si>
  <si>
    <t>red_inc_los</t>
  </si>
  <si>
    <t>% cancelling in future online or IVR</t>
  </si>
  <si>
    <t>pct_future_cancel_online_ivr</t>
  </si>
  <si>
    <t>inc_dur_join_call_asset</t>
  </si>
  <si>
    <t>Double-Paying</t>
  </si>
  <si>
    <t>Value of expenditure per day</t>
  </si>
  <si>
    <t>Direct financial costs of loss of service</t>
  </si>
  <si>
    <t>hours</t>
  </si>
  <si>
    <t xml:space="preserve">Average value of harm from direct financial costs </t>
  </si>
  <si>
    <t>Average value of harm from denial of service</t>
  </si>
  <si>
    <t>direct_costs</t>
  </si>
  <si>
    <t>Hours unable to work</t>
  </si>
  <si>
    <t>£/hr</t>
  </si>
  <si>
    <t>hourly_value_non_work_time</t>
  </si>
  <si>
    <t>hourly_value_work_time</t>
  </si>
  <si>
    <t>Hours spent to restore service</t>
  </si>
  <si>
    <t>Time spent to restore service (hours)</t>
  </si>
  <si>
    <t>Time unable to work (hours)</t>
  </si>
  <si>
    <t>hours_spent_restore_service</t>
  </si>
  <si>
    <t>hours_unable_work</t>
  </si>
  <si>
    <t>Average value of harm from time unable to work</t>
  </si>
  <si>
    <t>Average value of harm from time spent to restore service</t>
  </si>
  <si>
    <t>minutes_value_non_work_time</t>
  </si>
  <si>
    <t>£/mins</t>
  </si>
  <si>
    <t>Value of time (non-working) £/min</t>
  </si>
  <si>
    <t>mins</t>
  </si>
  <si>
    <t>inc_dur_join_call_complete</t>
  </si>
  <si>
    <t>Value of working time (per hour)</t>
  </si>
  <si>
    <t>Value of non-working time (per hour)</t>
  </si>
  <si>
    <t>daily_expenditure</t>
  </si>
  <si>
    <t>average_harm_los</t>
  </si>
  <si>
    <t>% of total switches which benefit from reduction in double payment</t>
  </si>
  <si>
    <t>% of total switches which no longer suffer loss of service</t>
  </si>
  <si>
    <t>Total reduction in harm under new process (10 year NPV)</t>
  </si>
  <si>
    <t>10 year NPV</t>
  </si>
  <si>
    <t>Reduction in harm under new process</t>
  </si>
  <si>
    <t>Single year</t>
  </si>
  <si>
    <t>los_reduction_harm_npv</t>
  </si>
  <si>
    <t>dp_reduction_harm_npv</t>
  </si>
  <si>
    <t>time_savings_reduction_harm_npv</t>
  </si>
  <si>
    <t>pct_stop_contact_lp</t>
  </si>
  <si>
    <t>Number of switches sensitivity</t>
  </si>
  <si>
    <t>Option 2 (GPL)</t>
  </si>
  <si>
    <t>benefit_reduction_dp</t>
  </si>
  <si>
    <t>Reduction in % losing service under reforms</t>
  </si>
  <si>
    <t>current_average_canc_time</t>
  </si>
  <si>
    <t>lists</t>
  </si>
  <si>
    <t>Drop-down lists used in modules</t>
  </si>
  <si>
    <t>Increase in duration of joining contact due to asset validation</t>
  </si>
  <si>
    <t>Increase in duration of joining contact to complete switch</t>
  </si>
  <si>
    <t>time_saving_canc_online_ivr</t>
  </si>
  <si>
    <t>time_spent_finding</t>
  </si>
  <si>
    <t>Time spent finding phone number or webpage</t>
  </si>
  <si>
    <t>time_spent_canc_call</t>
  </si>
  <si>
    <t>time_spent_canc_webchat</t>
  </si>
  <si>
    <t>% of average duration saved by consumers using online or IVR</t>
  </si>
  <si>
    <t>pct_duration_saved_online_ivr</t>
  </si>
  <si>
    <t>http://www.ons.gov.uk/employmentandlabourmarket/peopleinwork/earningsandworkinghours/bulletins/annualsurveyofhoursandearnings/2015provisionalresults#hours-paid</t>
  </si>
  <si>
    <t>Assumption</t>
  </si>
  <si>
    <t>Scenarios affected</t>
  </si>
  <si>
    <t>Average duration on cancellation call (excluding time spent finding number)</t>
  </si>
  <si>
    <t>Average duration of cancellation by webchat (excluding time spent finding webpage)</t>
  </si>
  <si>
    <t xml:space="preserve">% who currently cancel by phone </t>
  </si>
  <si>
    <t xml:space="preserve">% who currently cancel by direct debit </t>
  </si>
  <si>
    <t>% who currently cancel by webchat</t>
  </si>
  <si>
    <t>Scenario affected</t>
  </si>
  <si>
    <t>Use of process assumptions</t>
  </si>
  <si>
    <t>dur_los</t>
  </si>
  <si>
    <t>duration_canc_call</t>
  </si>
  <si>
    <t>duration_canc_webchat</t>
  </si>
  <si>
    <t>pct_current_los</t>
  </si>
  <si>
    <t>pct_no_longer_loss_service</t>
  </si>
  <si>
    <t>harm_denial_service</t>
  </si>
  <si>
    <t>harm_direct_costs</t>
  </si>
  <si>
    <t>harm_unable_work</t>
  </si>
  <si>
    <t>harm_spent_restore</t>
  </si>
  <si>
    <t>Average value of harm from an average incidence of loss of service</t>
  </si>
  <si>
    <t>Loss of service research</t>
  </si>
  <si>
    <t>EC&amp;R</t>
  </si>
  <si>
    <t>Option 1 (EC&amp;R) Low</t>
  </si>
  <si>
    <t>Option 1 (EC&amp;R) Medium</t>
  </si>
  <si>
    <t>Option 1 (EC&amp;R) High</t>
  </si>
  <si>
    <t>Gaining provider-led switching process</t>
  </si>
  <si>
    <t>% of switches accepting co-ordination in EC&amp;R</t>
  </si>
  <si>
    <t>Value of non-working time per hour</t>
  </si>
  <si>
    <t>Value of working time per hour</t>
  </si>
  <si>
    <t>Value of non-working time per minute</t>
  </si>
  <si>
    <t>Source: HMT Green Book https://www.gov.uk/government/uploads/system/uploads/attachment_data/file/220541/green_book_complete.pdf</t>
  </si>
  <si>
    <t>% who currently double pay for more than 1 day</t>
  </si>
  <si>
    <t>% of total switches who would no longer contact LP under GPL</t>
  </si>
  <si>
    <t>Value of time associated from increased duration of joining contact</t>
  </si>
  <si>
    <t>Value of time associated from extra time necessary for asset validation</t>
  </si>
  <si>
    <t>Lists</t>
  </si>
  <si>
    <t>v.1</t>
  </si>
  <si>
    <t>Ofcom</t>
  </si>
  <si>
    <t>Approved for release</t>
  </si>
  <si>
    <t>Non-confidential</t>
  </si>
  <si>
    <t xml:space="preserve">Note: </t>
  </si>
  <si>
    <t>Average duration of loss of service (days)</t>
  </si>
  <si>
    <t>Reduction in average duration of double paying (days)</t>
  </si>
  <si>
    <t>Total time spent on cancellation call (minutes)</t>
  </si>
  <si>
    <t>Average duration of cancellation call (excluding time spent finding number - minutes)</t>
  </si>
  <si>
    <t>Average duration of cancellation by webchat (excluding time spent finding webpage - minutes)</t>
  </si>
  <si>
    <t>Time spent finding phone number or webpage (minutes)</t>
  </si>
  <si>
    <t>Total time spent on cancellation by webchat (minutes)</t>
  </si>
  <si>
    <t>Current average time taken to cancel (minutes)</t>
  </si>
  <si>
    <t>Time saving for consumers using online or IVR (minutes)</t>
  </si>
  <si>
    <t>Increase in duration of joining contact to complete switch (minutes)</t>
  </si>
  <si>
    <t>Increase in duration of joining contact due to asset validation (minutes)</t>
  </si>
  <si>
    <t xml:space="preserve">Based on quantitative BDRC research </t>
  </si>
  <si>
    <t>Assumption based on quantitative BDRC research and provider data</t>
  </si>
  <si>
    <t>Assumption based on quantitative BDRC research</t>
  </si>
  <si>
    <t>Based on a formal information request from providers</t>
  </si>
  <si>
    <t>Quantitative BDRC research</t>
  </si>
  <si>
    <t>Based on quantitative BDRC research and formal information request from providers</t>
  </si>
  <si>
    <t>The assumptions and methodology underlying the calculations contained in this workbook are explained in detail in Annex 8 (provisional option assessment: calculation of quantifiable benefits) of the accompanying consultation document</t>
  </si>
  <si>
    <t>Triple Play Switching reform benefits model</t>
  </si>
  <si>
    <t>Median full-time gross weekly earnings (£528) divided by mean hours paid per week (39.1 hours); 2015 prices</t>
  </si>
  <si>
    <t>Based on responses to a formal information request to providers</t>
  </si>
  <si>
    <t>https://www.gov.uk/government/publications/webtag-tag-data-book-july-2016</t>
  </si>
  <si>
    <t>DfT WebTAG Table A1.3.1. non-working time, other, £ per hour, 2015 prices, 2015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</si>
</sst>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6">
    <numFmt numFmtId="8" formatCode="&quot;£&quot;#,##0.00;[Red]\-&quot;£&quot;#,##0.00"/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_);[Red]\-#,##0_);0_);@_)"/>
    <numFmt numFmtId="165" formatCode="#,##0.00_);[Red]\-#,##0.00_);0.00_);@_)"/>
    <numFmt numFmtId="166" formatCode="#,##0%;[Red]\-#,##0%;0%;@_)"/>
    <numFmt numFmtId="167" formatCode="&quot;£&quot;#,##0.00"/>
    <numFmt numFmtId="168" formatCode="&quot;£&quot;#,##0.000"/>
    <numFmt numFmtId="169" formatCode="0.0%"/>
    <numFmt numFmtId="170" formatCode="_-* #,##0_-;\-* #,##0_-;_-* &quot;-&quot;??_-;_-@_-"/>
    <numFmt numFmtId="171" formatCode="_(* #,##0.00_);_(* \(#,##0.00\);_(* &quot;-&quot;??_);_(@_)"/>
    <numFmt numFmtId="172" formatCode="\$#,##0,\k;[Red]\(\$#,##0,\k\)"/>
    <numFmt numFmtId="173" formatCode="\$#,##0,,&quot;m&quot;;[Red]\(\$#,##0,,&quot;m&quot;\)"/>
    <numFmt numFmtId="174" formatCode="\$#,##0;[Red]\(\$#,##0\)"/>
    <numFmt numFmtId="175" formatCode="#,##0%;[Red]\(#,##0%\)"/>
    <numFmt numFmtId="176" formatCode="&quot;£&quot;#,##0;[Red]\(&quot;£&quot;#,##0\)"/>
    <numFmt numFmtId="177" formatCode="&quot;£&quot;#,##0,\k;[Red]\(&quot;£&quot;#,##0,\k\)"/>
    <numFmt numFmtId="178" formatCode="&quot;£&quot;#,##0,,&quot;m&quot;;[Red]\(&quot;£&quot;#,##0,,&quot;m&quot;\)"/>
    <numFmt numFmtId="179" formatCode="\€#,##0,\k;[Red]\(\€#,##0,\k\)"/>
    <numFmt numFmtId="180" formatCode="\€#,##0,,&quot;m&quot;;[Red]\(\€#,##0,,&quot;m&quot;\)"/>
    <numFmt numFmtId="181" formatCode="\€#,##0;[Red]\(\€#,##0\)"/>
    <numFmt numFmtId="182" formatCode="_(&quot;£&quot;* #,##0.00_);_(&quot;£&quot;* \(#,##0.00\);_(&quot;£&quot;* &quot;-&quot;??_);_(@_)"/>
    <numFmt numFmtId="183" formatCode="#,##0;[Red]\(#,##0\)"/>
    <numFmt numFmtId="184" formatCode="#,##0,\k;[Red]\(#,##0,\k\)"/>
    <numFmt numFmtId="185" formatCode="#,##0,,&quot;m&quot;;[Red]\(#,##0,,&quot;m&quot;\)"/>
    <numFmt numFmtId="186" formatCode="0.0"/>
    <numFmt numFmtId="187" formatCode="_ &quot;\&quot;* #,##0_ ;_ &quot;\&quot;* \-#,##0_ ;_ &quot;\&quot;* &quot;-&quot;_ ;_ @_ "/>
    <numFmt numFmtId="188" formatCode="_ &quot;\&quot;* #,##0.00_ ;_ &quot;\&quot;* \-#,##0.00_ ;_ &quot;\&quot;* &quot;-&quot;??_ ;_ @_ "/>
    <numFmt numFmtId="189" formatCode="_ * #,##0_ ;_ * \-#,##0_ ;_ * &quot;-&quot;_ ;_ @_ "/>
    <numFmt numFmtId="190" formatCode="_ * #,##0.00_ ;_ * \-#,##0.00_ ;_ * &quot;-&quot;??_ ;_ @_ "/>
    <numFmt numFmtId="191" formatCode="_-* #,##0_-;_-* #,##0_-;"/>
    <numFmt numFmtId="192" formatCode="#,##0;\(#,##0\)"/>
    <numFmt numFmtId="193" formatCode="#,##0;\-#,##0;\-"/>
    <numFmt numFmtId="194" formatCode="#,##0_ ;\(#,##0\);\-\ "/>
    <numFmt numFmtId="195" formatCode="_ * #,##0.00_)&quot;L&quot;_ ;_ * \(#,##0.00\)&quot;L&quot;_ ;_ * &quot;-&quot;??_)&quot;L&quot;_ ;_ @_ "/>
    <numFmt numFmtId="196" formatCode="#,##0.0_);\(#,##0.0\)"/>
    <numFmt numFmtId="197" formatCode="_-* #,##0_-;\(#,##0\)_-;_-* &quot;-&quot;_-;_-@_-"/>
    <numFmt numFmtId="198" formatCode="#,###,&quot;,000&quot;;\(#,###,&quot;,000&quot;\);\-"/>
    <numFmt numFmtId="199" formatCode="[$$ -409]#,##0_);[Red]\([$$ -409]#,##0\)"/>
    <numFmt numFmtId="200" formatCode="[$£ -809]#,##0_);[Red]\([$£ -809]#,##0\)"/>
    <numFmt numFmtId="201" formatCode="&quot;£&quot;#,##0.00\ ;[Red]\(&quot;£&quot;#,##0.00\)"/>
    <numFmt numFmtId="202" formatCode="[$FF -40C]#,##0_);[Red]\([$FF -40C]#,##0\)"/>
    <numFmt numFmtId="203" formatCode="#,###,##0;\(#,###,##0\);\-"/>
    <numFmt numFmtId="204" formatCode="0.00%;\(0.00%\);\-"/>
    <numFmt numFmtId="205" formatCode="#,##0_ ;[Red]\(#,##0\);\-\ "/>
    <numFmt numFmtId="206" formatCode="_-#,##0&quot; hours&quot;"/>
    <numFmt numFmtId="207" formatCode="#,##0;[Red]\(#,##0\);\-"/>
    <numFmt numFmtId="208" formatCode="_-#,##0.0&quot; max&quot;"/>
    <numFmt numFmtId="209" formatCode="_-#,##0&quot; months&quot;"/>
    <numFmt numFmtId="210" formatCode="_-#,##0&quot;MW&quot;"/>
    <numFmt numFmtId="211" formatCode="_-#,##0&quot;MWth&quot;"/>
    <numFmt numFmtId="212" formatCode="0.000"/>
    <numFmt numFmtId="213" formatCode="#,##0.0,,_);\(#,##0.0,,\);\-_)"/>
    <numFmt numFmtId="214" formatCode="#,##0_);\(#,##0\);\-_)"/>
    <numFmt numFmtId="215" formatCode="#,##0.0,_);\(#,##0.0,\);\-_)"/>
    <numFmt numFmtId="216" formatCode="#,##0.00_);\(#,##0.00\);\-_)"/>
    <numFmt numFmtId="217" formatCode="#,##0_);[Red]\(#,##0\);&quot;-&quot;"/>
    <numFmt numFmtId="218" formatCode="&quot;£&quot;#,##0_);\(&quot;£&quot;#,##0\)"/>
    <numFmt numFmtId="219" formatCode="&quot;£&quot;#,##0_);[Red]\(&quot;£&quot;#,##0\)"/>
    <numFmt numFmtId="220" formatCode="0%;[Red]\-0%"/>
    <numFmt numFmtId="221" formatCode="0.0%;[Red]\-0.0%"/>
    <numFmt numFmtId="222" formatCode="_(&quot;£&quot;* #,##0_);_(&quot;£&quot;* \(#,##0\);_(&quot;£&quot;* &quot;-&quot;_);_(@_)"/>
    <numFmt numFmtId="223" formatCode="\+#,##0.0;\-#,##0.0;"/>
    <numFmt numFmtId="224" formatCode="#,##0.0;[Red]\(#,##0.0\)"/>
    <numFmt numFmtId="225" formatCode="#,##0.00;[Red]\(#,##0.00\)"/>
    <numFmt numFmtId="226" formatCode="General_)"/>
    <numFmt numFmtId="227" formatCode="_-#,##0&quot; t&quot;"/>
    <numFmt numFmtId="228" formatCode="0.0\x"/>
    <numFmt numFmtId="229" formatCode="####_)"/>
    <numFmt numFmtId="230" formatCode="yyyy"/>
    <numFmt numFmtId="231" formatCode="_-#,##0&quot; years&quot;"/>
    <numFmt numFmtId="232" formatCode="&quot;Yes&quot;;&quot;Yes&quot;;&quot;No&quot;"/>
    <numFmt numFmtId="233" formatCode="_(* #,##0_);_(* \(#,##0\);_(* &quot;-&quot;_);_(@_)"/>
    <numFmt numFmtId="234" formatCode="0.0_)\%;\(0.0\)\%;0.0_)\%;@_)_%"/>
    <numFmt numFmtId="235" formatCode="#,##0.0_)_%;\(#,##0.0\)_%;0.0_)_%;@_)_%"/>
    <numFmt numFmtId="236" formatCode="#,##0.0_);\(#,##0.0\);#,##0.0_);@_)"/>
    <numFmt numFmtId="237" formatCode="&quot;$&quot;_(#,##0.00_);&quot;$&quot;\(#,##0.00\);&quot;$&quot;_(0.00_);@_)"/>
    <numFmt numFmtId="238" formatCode="&quot;£&quot;_(#,##0.00_);&quot;£&quot;\(#,##0.00\);&quot;£&quot;_(0.00_);@_)"/>
    <numFmt numFmtId="239" formatCode="#,##0.00_);\(#,##0.00\);0.00_);@_)"/>
    <numFmt numFmtId="240" formatCode="\€_(#,##0.00_);\€\(#,##0.00\);\€_(0.00_);@_)"/>
    <numFmt numFmtId="241" formatCode="#,##0_)\x;\(#,##0\)\x;0_)\x;@_)_x"/>
    <numFmt numFmtId="242" formatCode="#,##0_)_x;\(#,##0\)_x;0_)_x;@_)_x"/>
    <numFmt numFmtId="243" formatCode="_-&quot;$&quot;* #,##0_-;\-&quot;$&quot;* #,##0_-;_-&quot;$&quot;* &quot;-&quot;_-;_-@_-"/>
    <numFmt numFmtId="244" formatCode="\£#,##0.00_);\(\£#,##0.00\);\ \-\-\-_)"/>
    <numFmt numFmtId="245" formatCode="\£#,##0.0_:_|_);\(\£#,##0.0\)_:_:;\£#,##0.0_:_|_);@_)"/>
    <numFmt numFmtId="246" formatCode="#,##0_);[Red]\(#,##0\);&quot;-&quot;_);[Blue]&quot;Error-&quot;@"/>
    <numFmt numFmtId="247" formatCode="#,##0.0_);[Red]\(#,##0.0\);&quot;-&quot;_);[Blue]&quot;Error-&quot;@"/>
    <numFmt numFmtId="248" formatCode="#,##0.00_);[Red]\(#,##0.00\);&quot;-&quot;_);[Blue]&quot;Error-&quot;@"/>
    <numFmt numFmtId="249" formatCode="&quot;£&quot;* #,##0_);[Red]&quot;£&quot;* \(#,##0\);&quot;£&quot;* &quot;-&quot;_);[Blue]&quot;Error-&quot;@"/>
    <numFmt numFmtId="250" formatCode="0.000000"/>
    <numFmt numFmtId="251" formatCode="&quot;£&quot;* #,##0.0_);[Red]&quot;£&quot;* \(#,##0.0\);&quot;£&quot;* &quot;-&quot;_);[Blue]&quot;Error-&quot;@"/>
    <numFmt numFmtId="252" formatCode="&quot;£&quot;* #,##0.00_);[Red]&quot;£&quot;* \(#,##0.00\);&quot;£&quot;* &quot;-&quot;_);[Blue]&quot;Error-&quot;@"/>
    <numFmt numFmtId="253" formatCode="dd\ mmm\ yyyy_)"/>
    <numFmt numFmtId="254" formatCode="dd/mm/yy_)"/>
    <numFmt numFmtId="255" formatCode="0%_);[Red]\-0%_);0%_);[Blue]&quot;Error-&quot;@"/>
    <numFmt numFmtId="256" formatCode="&quot;$&quot;#,##0.0000_);\(&quot;$&quot;#,##0.0000\)"/>
    <numFmt numFmtId="257" formatCode="_(* #,##0.0_);_(* \(#,##0.0\);_(* &quot;-&quot;_);_(@_)"/>
    <numFmt numFmtId="258" formatCode="&quot;$&quot;#,##0"/>
    <numFmt numFmtId="259" formatCode="0.0%_);[Red]\-0.0%_);0.0%_);[Blue]&quot;Error-&quot;@"/>
    <numFmt numFmtId="260" formatCode="0.00%_);[Red]\-0.00%_);0.00%_);[Blue]&quot;Error-&quot;@"/>
    <numFmt numFmtId="261" formatCode="&quot;$&quot;#.##"/>
    <numFmt numFmtId="262" formatCode="#,##0.0;\-#,##0.0"/>
    <numFmt numFmtId="263" formatCode="_(&quot;$&quot;* #,##0.00_);_(&quot;$&quot;* \(#,##0.00\);_(&quot;$&quot;* &quot;-&quot;??_);_(@_)"/>
    <numFmt numFmtId="264" formatCode="0.0000000"/>
    <numFmt numFmtId="265" formatCode="_(&quot;$&quot;\ #,##0_);_(&quot;$&quot;\ \(#,##0\);_(* &quot;-&quot;??_);_(@_)"/>
    <numFmt numFmtId="266" formatCode="000"/>
    <numFmt numFmtId="267" formatCode="#,##0.00_);\(#,##0.00\);\ \-\-\-_)"/>
    <numFmt numFmtId="268" formatCode="#,##0.0\x_)_%;\(#,##0.0\x\)_%;\ &quot;NM&quot;_x_%_)"/>
    <numFmt numFmtId="269" formatCode="#,##0;[Red]\(#,##0\);&quot;-&quot;"/>
    <numFmt numFmtId="270" formatCode="&quot;Case&quot;\ 0"/>
    <numFmt numFmtId="271" formatCode=";;;"/>
    <numFmt numFmtId="272" formatCode="#,##0.0,,_);[Red]\(#,##0.0,,\)"/>
    <numFmt numFmtId="273" formatCode="_(&quot;$&quot;* #,##0_);_(&quot;$&quot;* \(#,##0\);_(&quot;$&quot;* &quot;-&quot;_);_(@_)"/>
    <numFmt numFmtId="274" formatCode="#,##0.0_x_%_);\(#,##0.0\)_x_%;\ &quot;NM&quot;_x_%_)"/>
    <numFmt numFmtId="275" formatCode="#,##0.0_);[Red]\(#,##0.0\)"/>
    <numFmt numFmtId="276" formatCode="#,##0.0_);\(#,##0.0\);\ \-\-\-_)"/>
    <numFmt numFmtId="277" formatCode="_-* #,##0.00_-;_-* #,##0.00\-;_-* &quot;-&quot;??_-;_-@_-"/>
    <numFmt numFmtId="278" formatCode="_-* #,##0_-;_-* #,##0\-;_-* &quot;-&quot;_-;_-@_-"/>
    <numFmt numFmtId="279" formatCode="0.0%_%;\(0.0%\)_%"/>
    <numFmt numFmtId="280" formatCode="#,##0.0"/>
    <numFmt numFmtId="281" formatCode="#,##0.0\%_);\(#,##0.0\%\);#,##0.0\%_);@_)"/>
    <numFmt numFmtId="282" formatCode="0.00%_);\(0.00%\);\ \-\-\-_)"/>
    <numFmt numFmtId="283" formatCode="0.000%_);\(0.000%\);\ \-\-\-_)"/>
    <numFmt numFmtId="284" formatCode="0.00%_x_);\(0.00%\)_x;\ &quot;NM&quot;_x_%_)"/>
    <numFmt numFmtId="285" formatCode="0.00%_x_);\(0.00%\)_x;\ \-\-\-_x_%_)"/>
    <numFmt numFmtId="286" formatCode="\£#,##0.00_);\(\£#,##0.00\)"/>
    <numFmt numFmtId="287" formatCode="\£#,##0.00_x_%_);\(\£#,##0.00\)_x_%;\ \-\-\-_x_%_)"/>
    <numFmt numFmtId="288" formatCode="#,##0.00_x_%_);\(#,##0.00\)_x_%;\ \-\-\-_x_%_)"/>
    <numFmt numFmtId="289" formatCode="&quot;$&quot;#,##0;\-&quot;$&quot;#,##0"/>
    <numFmt numFmtId="290" formatCode="#,##0.000%;\-#,##0.000%;\-\%"/>
    <numFmt numFmtId="291" formatCode="#,##0.000;\-#,##0.000;\-\ "/>
    <numFmt numFmtId="292" formatCode="_(* #,##0.000_);_(* \(#,##0.000\);_(* &quot;-&quot;_);_(@_)"/>
    <numFmt numFmtId="293" formatCode="#,##0.0,_);[Red]\(#,##0.0,\)"/>
    <numFmt numFmtId="294" formatCode="0.00000%"/>
  </numFmts>
  <fonts count="149"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9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22"/>
      <name val="Arial"/>
      <family val="2"/>
    </font>
    <font>
      <sz val="8"/>
      <name val="Arial"/>
      <family val="2"/>
    </font>
    <font>
      <i/>
      <sz val="9"/>
      <color indexed="16"/>
      <name val="Arial"/>
      <family val="2"/>
    </font>
    <font>
      <i/>
      <sz val="9"/>
      <name val="Arial"/>
      <family val="2"/>
    </font>
    <font>
      <sz val="9"/>
      <name val="Verdana"/>
      <family val="2"/>
    </font>
    <font>
      <sz val="8"/>
      <color indexed="10"/>
      <name val="Arial"/>
      <family val="2"/>
    </font>
    <font>
      <b/>
      <sz val="9"/>
      <color indexed="10"/>
      <name val="Arial"/>
      <family val="2"/>
    </font>
    <font>
      <sz val="1"/>
      <color indexed="22"/>
      <name val="Arial"/>
      <family val="2"/>
    </font>
    <font>
      <i/>
      <sz val="9"/>
      <color rgb="FF969696"/>
      <name val="Arial"/>
      <family val="2"/>
    </font>
    <font>
      <i/>
      <sz val="11"/>
      <color rgb="FF7F7F7F"/>
      <name val="Calibri"/>
      <family val="2"/>
      <scheme val="minor"/>
    </font>
    <font>
      <b/>
      <u/>
      <sz val="9"/>
      <name val="Arial"/>
      <family val="2"/>
    </font>
    <font>
      <b/>
      <sz val="9"/>
      <color theme="1"/>
      <name val="Arial"/>
      <family val="2"/>
    </font>
    <font>
      <i/>
      <sz val="9"/>
      <color theme="0" tint="-0.249977111117893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sz val="11"/>
      <color theme="1"/>
      <name val="Sky Text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Arial"/>
      <family val="2"/>
    </font>
    <font>
      <u/>
      <sz val="6.8"/>
      <color theme="10"/>
      <name val="Trebuchet MS"/>
      <family val="2"/>
    </font>
    <font>
      <sz val="10"/>
      <name val="Helv"/>
      <charset val="204"/>
    </font>
    <font>
      <sz val="12"/>
      <name val="Times New Roman"/>
      <family val="1"/>
    </font>
    <font>
      <sz val="10"/>
      <name val="Helv"/>
      <family val="2"/>
    </font>
    <font>
      <sz val="12"/>
      <name val="DTMLetterRegular"/>
    </font>
    <font>
      <sz val="10"/>
      <name val="MS Sans Serif"/>
      <family val="2"/>
    </font>
    <font>
      <sz val="11"/>
      <name val="µ¸¿ò"/>
      <family val="3"/>
    </font>
    <font>
      <sz val="12"/>
      <name val="Tms Rmn"/>
      <family val="1"/>
    </font>
    <font>
      <sz val="12"/>
      <name val="¹ÙÅÁÃ¼"/>
      <family val="1"/>
    </font>
    <font>
      <b/>
      <sz val="8"/>
      <name val="Arial"/>
      <family val="2"/>
    </font>
    <font>
      <b/>
      <sz val="10"/>
      <name val="Times New Roman"/>
      <family val="1"/>
    </font>
    <font>
      <sz val="12"/>
      <name val="宋体"/>
      <charset val="134"/>
    </font>
    <font>
      <sz val="8"/>
      <name val="Times New Roman"/>
      <family val="1"/>
    </font>
    <font>
      <sz val="10"/>
      <name val="MS Serif"/>
      <family val="1"/>
    </font>
    <font>
      <sz val="10"/>
      <color indexed="62"/>
      <name val="Arial"/>
      <family val="2"/>
    </font>
    <font>
      <sz val="10"/>
      <color indexed="62"/>
      <name val="Book Antiqua"/>
      <family val="1"/>
    </font>
    <font>
      <sz val="10"/>
      <color indexed="8"/>
      <name val="Arial"/>
      <family val="2"/>
    </font>
    <font>
      <sz val="10"/>
      <color indexed="16"/>
      <name val="MS Serif"/>
      <family val="1"/>
    </font>
    <font>
      <b/>
      <sz val="14"/>
      <name val="Comic Sans MS"/>
      <family val="4"/>
    </font>
    <font>
      <sz val="10"/>
      <color indexed="23"/>
      <name val="Arial"/>
      <family val="2"/>
    </font>
    <font>
      <sz val="11"/>
      <color indexed="23"/>
      <name val="Arial"/>
      <family val="2"/>
    </font>
    <font>
      <b/>
      <sz val="20"/>
      <color indexed="9"/>
      <name val="Bookman Old Style"/>
      <family val="1"/>
    </font>
    <font>
      <b/>
      <i/>
      <sz val="16"/>
      <color indexed="9"/>
      <name val="Bookman Old Style"/>
      <family val="1"/>
    </font>
    <font>
      <b/>
      <sz val="14"/>
      <color indexed="9"/>
      <name val="Bookman Old Style"/>
      <family val="1"/>
    </font>
    <font>
      <b/>
      <sz val="12"/>
      <color indexed="8"/>
      <name val="Bookman Old Style"/>
      <family val="1"/>
    </font>
    <font>
      <b/>
      <sz val="9"/>
      <name val="Helv"/>
    </font>
    <font>
      <sz val="9"/>
      <name val="Helv"/>
    </font>
    <font>
      <sz val="10"/>
      <color indexed="24"/>
      <name val="Arial"/>
      <family val="2"/>
    </font>
    <font>
      <sz val="9"/>
      <color indexed="18"/>
      <name val="Arial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8"/>
      <color indexed="56"/>
      <name val="Book Antiqua"/>
      <family val="1"/>
    </font>
    <font>
      <i/>
      <sz val="8"/>
      <color indexed="62"/>
      <name val="Arial"/>
      <family val="2"/>
    </font>
    <font>
      <sz val="8"/>
      <color indexed="20"/>
      <name val="Arial"/>
      <family val="2"/>
    </font>
    <font>
      <sz val="10"/>
      <name val="Times New Roman"/>
      <family val="1"/>
    </font>
    <font>
      <b/>
      <sz val="18"/>
      <name val="Times New Roman"/>
      <family val="1"/>
    </font>
    <font>
      <b/>
      <sz val="18"/>
      <color indexed="18"/>
      <name val="Arial"/>
      <family val="2"/>
    </font>
    <font>
      <sz val="10"/>
      <name val="Helv"/>
    </font>
    <font>
      <sz val="10"/>
      <name val="Geneva"/>
      <family val="2"/>
    </font>
    <font>
      <b/>
      <sz val="10"/>
      <name val="Arial"/>
      <family val="2"/>
    </font>
    <font>
      <sz val="11"/>
      <color indexed="24"/>
      <name val="Arial"/>
      <family val="2"/>
    </font>
    <font>
      <sz val="7"/>
      <color indexed="55"/>
      <name val="Bookman Old Style"/>
      <family val="1"/>
    </font>
    <font>
      <sz val="7"/>
      <name val="Small Fonts"/>
      <family val="2"/>
    </font>
    <font>
      <b/>
      <i/>
      <sz val="16"/>
      <name val="Helv"/>
    </font>
    <font>
      <sz val="10"/>
      <name val="Tahoma"/>
      <family val="2"/>
    </font>
    <font>
      <sz val="10"/>
      <color indexed="8"/>
      <name val="MS Sans Serif"/>
      <family val="2"/>
    </font>
    <font>
      <sz val="8"/>
      <color indexed="12"/>
      <name val="Arial"/>
      <family val="2"/>
    </font>
    <font>
      <b/>
      <sz val="11"/>
      <color indexed="16"/>
      <name val="Times New Roman"/>
      <family val="1"/>
    </font>
    <font>
      <b/>
      <sz val="10"/>
      <name val="MS Sans Serif"/>
      <family val="2"/>
    </font>
    <font>
      <b/>
      <sz val="14"/>
      <color indexed="9"/>
      <name val="Book Antiqua"/>
      <family val="1"/>
    </font>
    <font>
      <sz val="10"/>
      <name val="Book Antiqua"/>
      <family val="1"/>
    </font>
    <font>
      <b/>
      <sz val="14"/>
      <color indexed="62"/>
      <name val="Arial"/>
      <family val="2"/>
    </font>
    <font>
      <b/>
      <sz val="16"/>
      <name val="Times New Roman"/>
      <family val="1"/>
    </font>
    <font>
      <b/>
      <sz val="8"/>
      <name val="Arial Narrow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2"/>
      <color indexed="12"/>
      <name val="Arial"/>
      <family val="2"/>
    </font>
    <font>
      <sz val="11"/>
      <color indexed="17"/>
      <name val="Arial"/>
      <family val="2"/>
    </font>
    <font>
      <b/>
      <sz val="10"/>
      <color indexed="9"/>
      <name val="Book Antiqua"/>
      <family val="1"/>
    </font>
    <font>
      <b/>
      <i/>
      <sz val="10"/>
      <name val="Arial"/>
      <family val="2"/>
    </font>
    <font>
      <i/>
      <sz val="10"/>
      <color indexed="62"/>
      <name val="Arial"/>
      <family val="2"/>
    </font>
    <font>
      <b/>
      <sz val="8"/>
      <color indexed="8"/>
      <name val="Helv"/>
    </font>
    <font>
      <b/>
      <sz val="16"/>
      <color indexed="9"/>
      <name val="Arial"/>
      <family val="2"/>
    </font>
    <font>
      <b/>
      <sz val="16"/>
      <color indexed="24"/>
      <name val="Univers 45 Light"/>
      <family val="2"/>
    </font>
    <font>
      <b/>
      <sz val="16"/>
      <color indexed="62"/>
      <name val="Arial"/>
      <family val="2"/>
    </font>
    <font>
      <b/>
      <sz val="10"/>
      <color indexed="41"/>
      <name val="Arial"/>
      <family val="2"/>
    </font>
    <font>
      <sz val="10"/>
      <color indexed="18"/>
      <name val="Arial"/>
      <family val="2"/>
    </font>
    <font>
      <sz val="10"/>
      <name val="TelewestVoice"/>
    </font>
    <font>
      <sz val="10"/>
      <name val="Arial CE"/>
      <charset val="238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0"/>
      <name val="Courier"/>
      <family val="3"/>
    </font>
    <font>
      <sz val="10"/>
      <color indexed="16"/>
      <name val="MS Sans Serif"/>
      <family val="2"/>
    </font>
    <font>
      <sz val="10"/>
      <color indexed="39"/>
      <name val="Century Schoolbook"/>
      <family val="1"/>
    </font>
    <font>
      <sz val="10"/>
      <name val="Palatino"/>
      <family val="1"/>
    </font>
    <font>
      <sz val="9"/>
      <name val="Trebuchet MS"/>
      <family val="2"/>
    </font>
    <font>
      <sz val="8"/>
      <name val="Univers 47 CondensedLight"/>
      <family val="2"/>
    </font>
    <font>
      <sz val="10"/>
      <color indexed="12"/>
      <name val="Arial Narrow"/>
      <family val="2"/>
    </font>
    <font>
      <sz val="12"/>
      <name val="Tms Rmn"/>
    </font>
    <font>
      <sz val="11"/>
      <color indexed="8"/>
      <name val="Times New Roman"/>
      <family val="1"/>
    </font>
    <font>
      <sz val="7"/>
      <name val="Palatino"/>
      <family val="1"/>
    </font>
    <font>
      <sz val="8"/>
      <color indexed="17"/>
      <name val="Arial"/>
      <family val="2"/>
    </font>
    <font>
      <sz val="6"/>
      <color indexed="16"/>
      <name val="Palatino"/>
      <family val="1"/>
    </font>
    <font>
      <b/>
      <i/>
      <sz val="10"/>
      <color indexed="8"/>
      <name val="Arial"/>
      <family val="2"/>
    </font>
    <font>
      <sz val="10"/>
      <color indexed="9"/>
      <name val="MS Sans Serif"/>
      <family val="2"/>
    </font>
    <font>
      <sz val="8"/>
      <name val="Helv"/>
    </font>
    <font>
      <sz val="12"/>
      <name val="Helv"/>
    </font>
    <font>
      <sz val="10"/>
      <color indexed="18"/>
      <name val="Helv"/>
    </font>
    <font>
      <sz val="14"/>
      <color indexed="18"/>
      <name val="Arial"/>
      <family val="2"/>
    </font>
    <font>
      <b/>
      <sz val="36"/>
      <name val="Times New Roman"/>
      <family val="1"/>
    </font>
    <font>
      <i/>
      <sz val="9"/>
      <color indexed="12"/>
      <name val="Helv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 Narrow"/>
      <family val="2"/>
    </font>
    <font>
      <sz val="10"/>
      <color indexed="18"/>
      <name val="MS Sans Serif"/>
      <family val="2"/>
    </font>
    <font>
      <b/>
      <sz val="14"/>
      <color indexed="9"/>
      <name val="Arial"/>
      <family val="2"/>
    </font>
    <font>
      <b/>
      <sz val="16"/>
      <color indexed="16"/>
      <name val="Arial"/>
      <family val="2"/>
    </font>
    <font>
      <i/>
      <sz val="10"/>
      <color indexed="13"/>
      <name val="MS Sans Serif"/>
      <family val="2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color indexed="16"/>
      <name val="Arial"/>
      <family val="2"/>
    </font>
    <font>
      <sz val="9"/>
      <name val="Helvetica-Black"/>
    </font>
    <font>
      <sz val="7"/>
      <name val="Arial"/>
      <family val="2"/>
    </font>
    <font>
      <sz val="10"/>
      <color indexed="12"/>
      <name val="Palatino"/>
      <family val="1"/>
    </font>
    <font>
      <sz val="8"/>
      <color indexed="10"/>
      <name val="Arial Narrow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9"/>
      <color indexed="1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E8D9E8"/>
        <bgColor indexed="64"/>
      </patternFill>
    </fill>
    <fill>
      <patternFill patternType="solid">
        <fgColor rgb="FF00FFFF"/>
        <bgColor indexed="64"/>
      </patternFill>
    </fill>
    <fill>
      <gradientFill degree="45">
        <stop position="0">
          <color rgb="FFF7941D"/>
        </stop>
        <stop position="0.5">
          <color rgb="FFFFF200"/>
        </stop>
        <stop position="1">
          <color rgb="FFF7941D"/>
        </stop>
      </gradient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ED56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fgColor indexed="15"/>
      </patternFill>
    </fill>
    <fill>
      <patternFill patternType="solid">
        <fgColor indexed="5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mediumGray">
        <fgColor indexed="22"/>
      </patternFill>
    </fill>
    <fill>
      <patternFill patternType="solid">
        <fgColor indexed="1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3"/>
      </patternFill>
    </fill>
    <fill>
      <patternFill patternType="solid">
        <fgColor indexed="38"/>
      </patternFill>
    </fill>
    <fill>
      <patternFill patternType="solid">
        <fgColor indexed="47"/>
        <bgColor indexed="64"/>
      </patternFill>
    </fill>
    <fill>
      <patternFill patternType="gray0625">
        <fgColor indexed="40"/>
        <bgColor indexed="9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22"/>
        <bgColor indexed="22"/>
      </patternFill>
    </fill>
    <fill>
      <patternFill patternType="solid">
        <fgColor indexed="22"/>
      </patternFill>
    </fill>
    <fill>
      <patternFill patternType="solid">
        <fgColor indexed="16"/>
        <bgColor indexed="64"/>
      </patternFill>
    </fill>
  </fills>
  <borders count="215">
    <border>
      <left/>
      <right/>
      <top/>
      <bottom/>
      <diagonal/>
    </border>
    <border>
      <left style="thin">
        <color rgb="FF660066"/>
      </left>
      <right style="thin">
        <color rgb="FF660066"/>
      </right>
      <top style="thin">
        <color rgb="FF660066"/>
      </top>
      <bottom style="thin">
        <color rgb="FF660066"/>
      </bottom>
      <diagonal/>
    </border>
    <border>
      <left style="dotted">
        <color rgb="FF660066"/>
      </left>
      <right style="dotted">
        <color rgb="FF660066"/>
      </right>
      <top style="dotted">
        <color rgb="FF660066"/>
      </top>
      <bottom style="dotted">
        <color rgb="FF660066"/>
      </bottom>
      <diagonal/>
    </border>
    <border>
      <left style="mediumDashed">
        <color rgb="FFC90044"/>
      </left>
      <right style="mediumDashed">
        <color rgb="FFC90044"/>
      </right>
      <top style="mediumDashed">
        <color rgb="FFC90044"/>
      </top>
      <bottom style="mediumDashed">
        <color rgb="FFC9004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ashed">
        <color indexed="63"/>
      </left>
      <right style="dashed">
        <color indexed="63"/>
      </right>
      <top style="dashed">
        <color indexed="63"/>
      </top>
      <bottom style="dashed">
        <color indexed="63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28"/>
      </left>
      <right style="dotted">
        <color indexed="28"/>
      </right>
      <top style="dotted">
        <color indexed="28"/>
      </top>
      <bottom style="dotted">
        <color indexed="28"/>
      </bottom>
      <diagonal/>
    </border>
    <border>
      <left style="dashed">
        <color indexed="19"/>
      </left>
      <right style="dashed">
        <color indexed="19"/>
      </right>
      <top style="dashed">
        <color indexed="19"/>
      </top>
      <bottom style="dashed">
        <color indexed="1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double">
        <color indexed="63"/>
      </bottom>
      <diagonal/>
    </border>
    <border>
      <left style="dashed">
        <color indexed="55"/>
      </left>
      <right style="dashed">
        <color indexed="55"/>
      </right>
      <top style="dashed">
        <color indexed="55"/>
      </top>
      <bottom style="dashed">
        <color indexed="5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28"/>
      </left>
      <right style="dashed">
        <color indexed="28"/>
      </right>
      <top style="dashed">
        <color indexed="28"/>
      </top>
      <bottom style="dashed">
        <color indexed="2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8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/>
      <right/>
      <top style="thin">
        <color indexed="23"/>
      </top>
      <bottom style="dotted">
        <color indexed="23"/>
      </bottom>
      <diagonal/>
    </border>
    <border>
      <left/>
      <right/>
      <top style="thin">
        <color indexed="63"/>
      </top>
      <bottom/>
      <diagonal/>
    </border>
    <border>
      <left/>
      <right/>
      <top style="medium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n">
        <color indexed="44"/>
      </bottom>
      <diagonal/>
    </border>
    <border>
      <left/>
      <right/>
      <top/>
      <bottom style="thin">
        <color indexed="55"/>
      </bottom>
      <diagonal/>
    </border>
    <border diagonalUp="1" diagonalDown="1">
      <left/>
      <right/>
      <top/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46"/>
      </left>
      <right style="medium">
        <color indexed="46"/>
      </right>
      <top style="medium">
        <color indexed="46"/>
      </top>
      <bottom style="medium">
        <color indexed="46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double">
        <color indexed="63"/>
      </bottom>
      <diagonal/>
    </border>
    <border>
      <left/>
      <right/>
      <top style="thin">
        <color indexed="23"/>
      </top>
      <bottom style="dotted">
        <color indexed="23"/>
      </bottom>
      <diagonal/>
    </border>
    <border>
      <left/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44"/>
      </bottom>
      <diagonal/>
    </border>
    <border>
      <left/>
      <right/>
      <top/>
      <bottom style="thin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double">
        <color indexed="63"/>
      </bottom>
      <diagonal/>
    </border>
    <border>
      <left/>
      <right/>
      <top style="thin">
        <color indexed="23"/>
      </top>
      <bottom style="dotted">
        <color indexed="23"/>
      </bottom>
      <diagonal/>
    </border>
    <border>
      <left/>
      <right/>
      <top style="thin">
        <color indexed="63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double">
        <color indexed="63"/>
      </bottom>
      <diagonal/>
    </border>
    <border>
      <left/>
      <right/>
      <top style="thin">
        <color indexed="23"/>
      </top>
      <bottom style="dotted">
        <color indexed="23"/>
      </bottom>
      <diagonal/>
    </border>
    <border>
      <left/>
      <right/>
      <top style="thin">
        <color indexed="63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double">
        <color indexed="63"/>
      </bottom>
      <diagonal/>
    </border>
    <border>
      <left/>
      <right/>
      <top style="thin">
        <color indexed="23"/>
      </top>
      <bottom style="dotted">
        <color indexed="23"/>
      </bottom>
      <diagonal/>
    </border>
    <border>
      <left/>
      <right/>
      <top style="thin">
        <color indexed="6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double">
        <color indexed="63"/>
      </bottom>
      <diagonal/>
    </border>
    <border>
      <left/>
      <right/>
      <top style="thin">
        <color indexed="23"/>
      </top>
      <bottom style="dotted">
        <color indexed="23"/>
      </bottom>
      <diagonal/>
    </border>
    <border>
      <left/>
      <right/>
      <top style="thin">
        <color indexed="63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double">
        <color indexed="63"/>
      </bottom>
      <diagonal/>
    </border>
    <border>
      <left/>
      <right/>
      <top style="thin">
        <color indexed="23"/>
      </top>
      <bottom style="dotted">
        <color indexed="23"/>
      </bottom>
      <diagonal/>
    </border>
    <border>
      <left/>
      <right/>
      <top style="thin">
        <color indexed="63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double">
        <color indexed="63"/>
      </bottom>
      <diagonal/>
    </border>
    <border>
      <left/>
      <right/>
      <top style="thin">
        <color indexed="23"/>
      </top>
      <bottom style="dotted">
        <color indexed="23"/>
      </bottom>
      <diagonal/>
    </border>
    <border>
      <left/>
      <right/>
      <top style="thin">
        <color indexed="6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double">
        <color indexed="63"/>
      </bottom>
      <diagonal/>
    </border>
    <border>
      <left/>
      <right/>
      <top style="thin">
        <color indexed="23"/>
      </top>
      <bottom style="dotted">
        <color indexed="23"/>
      </bottom>
      <diagonal/>
    </border>
    <border>
      <left/>
      <right/>
      <top style="thin">
        <color indexed="63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double">
        <color indexed="63"/>
      </bottom>
      <diagonal/>
    </border>
    <border>
      <left/>
      <right/>
      <top style="thin">
        <color indexed="23"/>
      </top>
      <bottom style="dotted">
        <color indexed="23"/>
      </bottom>
      <diagonal/>
    </border>
    <border>
      <left/>
      <right/>
      <top style="thin">
        <color indexed="63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double">
        <color indexed="63"/>
      </bottom>
      <diagonal/>
    </border>
    <border>
      <left/>
      <right/>
      <top style="thin">
        <color indexed="23"/>
      </top>
      <bottom style="dotted">
        <color indexed="23"/>
      </bottom>
      <diagonal/>
    </border>
    <border>
      <left/>
      <right/>
      <top style="thin">
        <color indexed="63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double">
        <color indexed="63"/>
      </bottom>
      <diagonal/>
    </border>
    <border>
      <left/>
      <right/>
      <top style="thin">
        <color indexed="23"/>
      </top>
      <bottom style="dotted">
        <color indexed="23"/>
      </bottom>
      <diagonal/>
    </border>
    <border>
      <left/>
      <right/>
      <top style="thin">
        <color indexed="6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double">
        <color indexed="63"/>
      </bottom>
      <diagonal/>
    </border>
    <border>
      <left/>
      <right/>
      <top style="thin">
        <color indexed="23"/>
      </top>
      <bottom style="dotted">
        <color indexed="23"/>
      </bottom>
      <diagonal/>
    </border>
    <border>
      <left/>
      <right/>
      <top style="thin">
        <color indexed="63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double">
        <color indexed="63"/>
      </bottom>
      <diagonal/>
    </border>
    <border>
      <left/>
      <right/>
      <top style="thin">
        <color indexed="23"/>
      </top>
      <bottom style="dotted">
        <color indexed="23"/>
      </bottom>
      <diagonal/>
    </border>
    <border>
      <left/>
      <right/>
      <top style="thin">
        <color indexed="63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double">
        <color indexed="63"/>
      </bottom>
      <diagonal/>
    </border>
    <border>
      <left/>
      <right/>
      <top style="thin">
        <color indexed="23"/>
      </top>
      <bottom style="dotted">
        <color indexed="23"/>
      </bottom>
      <diagonal/>
    </border>
    <border>
      <left/>
      <right/>
      <top style="thin">
        <color indexed="63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double">
        <color indexed="63"/>
      </bottom>
      <diagonal/>
    </border>
    <border>
      <left/>
      <right/>
      <top style="thin">
        <color indexed="23"/>
      </top>
      <bottom style="dotted">
        <color indexed="23"/>
      </bottom>
      <diagonal/>
    </border>
    <border>
      <left/>
      <right/>
      <top style="thin">
        <color indexed="63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double">
        <color indexed="63"/>
      </bottom>
      <diagonal/>
    </border>
    <border>
      <left/>
      <right/>
      <top style="thin">
        <color indexed="23"/>
      </top>
      <bottom style="dotted">
        <color indexed="23"/>
      </bottom>
      <diagonal/>
    </border>
    <border>
      <left/>
      <right/>
      <top style="thin">
        <color indexed="63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double">
        <color indexed="63"/>
      </bottom>
      <diagonal/>
    </border>
    <border>
      <left/>
      <right/>
      <top style="thin">
        <color indexed="23"/>
      </top>
      <bottom style="dotted">
        <color indexed="23"/>
      </bottom>
      <diagonal/>
    </border>
    <border>
      <left/>
      <right/>
      <top style="thin">
        <color indexed="6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44"/>
      </bottom>
      <diagonal/>
    </border>
    <border>
      <left/>
      <right/>
      <top/>
      <bottom style="thin">
        <color indexed="55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double">
        <color indexed="63"/>
      </bottom>
      <diagonal/>
    </border>
    <border>
      <left/>
      <right/>
      <top style="thin">
        <color indexed="23"/>
      </top>
      <bottom style="dotted">
        <color indexed="23"/>
      </bottom>
      <diagonal/>
    </border>
    <border>
      <left/>
      <right/>
      <top style="thin">
        <color indexed="63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343">
    <xf numFmtId="0" fontId="0" fillId="0" borderId="0">
      <alignment vertical="center"/>
    </xf>
    <xf numFmtId="0" fontId="8" fillId="0" borderId="0" applyNumberFormat="0" applyAlignment="0">
      <alignment vertical="center"/>
    </xf>
    <xf numFmtId="165" fontId="20" fillId="0" borderId="0" applyNumberFormat="0" applyAlignment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horizontal="left" vertical="center"/>
    </xf>
    <xf numFmtId="0" fontId="11" fillId="0" borderId="0" applyNumberFormat="0" applyFill="0" applyBorder="0" applyAlignment="0" applyProtection="0">
      <alignment vertical="center"/>
    </xf>
    <xf numFmtId="0" fontId="8" fillId="2" borderId="0" applyNumberFormat="0" applyFont="0" applyBorder="0" applyAlignment="0" applyProtection="0">
      <alignment vertical="center"/>
    </xf>
    <xf numFmtId="0" fontId="14" fillId="0" borderId="0" applyNumberFormat="0" applyAlignment="0">
      <alignment vertical="center"/>
    </xf>
    <xf numFmtId="0" fontId="13" fillId="0" borderId="0" applyNumberFormat="0" applyFill="0" applyBorder="0" applyAlignment="0" applyProtection="0">
      <alignment vertical="center"/>
    </xf>
    <xf numFmtId="164" fontId="8" fillId="0" borderId="0" applyFont="0" applyFill="0" applyBorder="0" applyAlignment="0" applyProtection="0">
      <alignment vertical="center"/>
    </xf>
    <xf numFmtId="0" fontId="8" fillId="3" borderId="0" applyNumberFormat="0" applyFont="0" applyBorder="0" applyAlignment="0" applyProtection="0">
      <alignment vertical="center"/>
    </xf>
    <xf numFmtId="166" fontId="8" fillId="0" borderId="0" applyFont="0" applyFill="0" applyBorder="0" applyAlignment="0" applyProtection="0">
      <alignment horizontal="right" vertical="center"/>
    </xf>
    <xf numFmtId="0" fontId="17" fillId="0" borderId="0" applyNumberFormat="0" applyFill="0" applyProtection="0">
      <alignment horizontal="left" vertical="center"/>
    </xf>
    <xf numFmtId="164" fontId="11" fillId="0" borderId="0" applyNumberFormat="0" applyFill="0" applyBorder="0" applyAlignment="0" applyProtection="0">
      <alignment vertical="center"/>
    </xf>
    <xf numFmtId="0" fontId="8" fillId="0" borderId="0" applyProtection="0">
      <alignment vertical="center"/>
    </xf>
    <xf numFmtId="0" fontId="8" fillId="0" borderId="2" applyNumberFormat="0" applyAlignment="0">
      <alignment vertical="center"/>
      <protection locked="0"/>
    </xf>
    <xf numFmtId="0" fontId="8" fillId="0" borderId="1" applyNumberFormat="0" applyAlignment="0">
      <alignment vertical="center"/>
      <protection locked="0"/>
    </xf>
    <xf numFmtId="0" fontId="17" fillId="0" borderId="0" applyNumberFormat="0" applyFill="0" applyBorder="0" applyAlignment="0" applyProtection="0">
      <alignment vertical="top"/>
    </xf>
    <xf numFmtId="0" fontId="8" fillId="4" borderId="0" applyNumberFormat="0" applyFont="0" applyBorder="0" applyAlignment="0" applyProtection="0">
      <alignment vertical="center"/>
    </xf>
    <xf numFmtId="0" fontId="8" fillId="5" borderId="0" applyNumberFormat="0" applyFont="0" applyBorder="0" applyAlignment="0" applyProtection="0">
      <alignment vertical="center"/>
    </xf>
    <xf numFmtId="0" fontId="13" fillId="0" borderId="0" applyFill="0" applyBorder="0" applyAlignment="0" applyProtection="0">
      <alignment vertical="center"/>
    </xf>
    <xf numFmtId="0" fontId="8" fillId="6" borderId="3" applyNumberFormat="0" applyFont="0" applyAlignment="0" applyProtection="0">
      <alignment vertical="center"/>
    </xf>
    <xf numFmtId="0" fontId="21" fillId="0" borderId="0" applyNumberFormat="0" applyFill="0" applyBorder="0" applyAlignment="0" applyProtection="0"/>
    <xf numFmtId="0" fontId="6" fillId="0" borderId="0"/>
    <xf numFmtId="0" fontId="8" fillId="0" borderId="0">
      <alignment vertical="center"/>
    </xf>
    <xf numFmtId="0" fontId="5" fillId="0" borderId="0"/>
    <xf numFmtId="0" fontId="4" fillId="0" borderId="0"/>
    <xf numFmtId="171" fontId="4" fillId="0" borderId="0" applyFont="0" applyFill="0" applyBorder="0" applyAlignment="0" applyProtection="0"/>
    <xf numFmtId="172" fontId="27" fillId="0" borderId="0" applyFill="0" applyBorder="0"/>
    <xf numFmtId="173" fontId="27" fillId="0" borderId="0" applyFill="0" applyBorder="0"/>
    <xf numFmtId="174" fontId="27" fillId="0" borderId="0" applyFill="0" applyBorder="0"/>
    <xf numFmtId="175" fontId="27" fillId="10" borderId="0"/>
    <xf numFmtId="175" fontId="27" fillId="11" borderId="0"/>
    <xf numFmtId="175" fontId="27" fillId="0" borderId="0" applyFill="0" applyBorder="0"/>
    <xf numFmtId="176" fontId="27" fillId="10" borderId="0"/>
    <xf numFmtId="176" fontId="27" fillId="11" borderId="0"/>
    <xf numFmtId="177" fontId="27" fillId="0" borderId="0" applyFill="0" applyBorder="0"/>
    <xf numFmtId="178" fontId="27" fillId="0" borderId="0" applyFill="0" applyBorder="0"/>
    <xf numFmtId="176" fontId="27" fillId="0" borderId="0" applyFill="0" applyBorder="0"/>
    <xf numFmtId="179" fontId="27" fillId="0" borderId="0" applyFill="0" applyBorder="0"/>
    <xf numFmtId="180" fontId="27" fillId="0" borderId="0" applyFill="0" applyBorder="0"/>
    <xf numFmtId="181" fontId="27" fillId="0" borderId="0" applyFill="0" applyBorder="0"/>
    <xf numFmtId="171" fontId="29" fillId="0" borderId="0" applyFont="0" applyFill="0" applyBorder="0" applyAlignment="0" applyProtection="0"/>
    <xf numFmtId="43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0" fontId="27" fillId="12" borderId="0" applyNumberFormat="0" applyFont="0" applyBorder="0" applyAlignment="0"/>
    <xf numFmtId="0" fontId="12" fillId="13" borderId="0" applyNumberFormat="0">
      <alignment vertical="center"/>
    </xf>
    <xf numFmtId="0" fontId="4" fillId="0" borderId="0"/>
    <xf numFmtId="0" fontId="29" fillId="0" borderId="0"/>
    <xf numFmtId="0" fontId="29" fillId="0" borderId="0" applyNumberFormat="0" applyFill="0" applyBorder="0" applyAlignment="0" applyProtection="0"/>
    <xf numFmtId="9" fontId="29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183" fontId="27" fillId="10" borderId="0"/>
    <xf numFmtId="183" fontId="27" fillId="11" borderId="0"/>
    <xf numFmtId="184" fontId="27" fillId="0" borderId="0" applyFill="0" applyBorder="0"/>
    <xf numFmtId="185" fontId="27" fillId="0" borderId="0" applyFill="0" applyBorder="0"/>
    <xf numFmtId="183" fontId="27" fillId="0" borderId="0" applyFill="0" applyBorder="0"/>
    <xf numFmtId="0" fontId="27" fillId="14" borderId="0" applyNumberFormat="0" applyFont="0" applyBorder="0" applyAlignment="0"/>
    <xf numFmtId="0" fontId="4" fillId="0" borderId="0"/>
    <xf numFmtId="0" fontId="31" fillId="0" borderId="0" applyNumberFormat="0" applyFill="0" applyBorder="0" applyAlignment="0" applyProtection="0">
      <alignment vertical="top"/>
      <protection locked="0"/>
    </xf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2" fillId="0" borderId="0"/>
    <xf numFmtId="0" fontId="29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2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2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9" fillId="0" borderId="0" applyNumberFormat="0" applyFill="0" applyBorder="0" applyAlignment="0" applyProtection="0"/>
    <xf numFmtId="3" fontId="8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/>
    <xf numFmtId="0" fontId="33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2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 applyNumberFormat="0" applyFill="0" applyBorder="0" applyAlignment="0" applyProtection="0"/>
    <xf numFmtId="0" fontId="34" fillId="0" borderId="0"/>
    <xf numFmtId="0" fontId="29" fillId="0" borderId="0"/>
    <xf numFmtId="0" fontId="29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2" fillId="0" borderId="0"/>
    <xf numFmtId="0" fontId="34" fillId="0" borderId="0"/>
    <xf numFmtId="0" fontId="3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2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4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2" fillId="0" borderId="0"/>
    <xf numFmtId="0" fontId="29" fillId="0" borderId="0"/>
    <xf numFmtId="0" fontId="29" fillId="0" borderId="0"/>
    <xf numFmtId="0" fontId="32" fillId="0" borderId="0"/>
    <xf numFmtId="0" fontId="29" fillId="0" borderId="0" applyNumberFormat="0" applyFill="0" applyBorder="0" applyAlignment="0" applyProtection="0"/>
    <xf numFmtId="0" fontId="3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2" fillId="0" borderId="0"/>
    <xf numFmtId="0" fontId="32" fillId="0" borderId="0"/>
    <xf numFmtId="0" fontId="32" fillId="0" borderId="0"/>
    <xf numFmtId="0" fontId="29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34" fillId="0" borderId="0"/>
    <xf numFmtId="0" fontId="29" fillId="0" borderId="0"/>
    <xf numFmtId="0" fontId="29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/>
    <xf numFmtId="0" fontId="35" fillId="0" borderId="0"/>
    <xf numFmtId="0" fontId="33" fillId="0" borderId="0"/>
    <xf numFmtId="16" fontId="36" fillId="0" borderId="0">
      <alignment horizontal="center"/>
    </xf>
    <xf numFmtId="187" fontId="37" fillId="0" borderId="0" applyFont="0" applyFill="0" applyBorder="0" applyAlignment="0" applyProtection="0"/>
    <xf numFmtId="188" fontId="37" fillId="0" borderId="0" applyFont="0" applyFill="0" applyBorder="0" applyAlignment="0" applyProtection="0"/>
    <xf numFmtId="0" fontId="29" fillId="0" borderId="0"/>
    <xf numFmtId="189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91" fontId="29" fillId="0" borderId="0" applyFont="0" applyFill="0" applyBorder="0" applyAlignment="0" applyProtection="0">
      <alignment horizontal="left"/>
    </xf>
    <xf numFmtId="0" fontId="38" fillId="0" borderId="0" applyNumberFormat="0" applyFill="0" applyBorder="0" applyAlignment="0" applyProtection="0"/>
    <xf numFmtId="0" fontId="39" fillId="0" borderId="0"/>
    <xf numFmtId="192" fontId="29" fillId="15" borderId="15" applyNumberFormat="0">
      <alignment vertical="center"/>
    </xf>
    <xf numFmtId="193" fontId="29" fillId="16" borderId="15" applyNumberFormat="0">
      <alignment vertical="center"/>
    </xf>
    <xf numFmtId="1" fontId="29" fillId="17" borderId="15" applyNumberFormat="0">
      <alignment vertical="center"/>
    </xf>
    <xf numFmtId="192" fontId="29" fillId="18" borderId="15" applyNumberFormat="0">
      <alignment vertical="center"/>
    </xf>
    <xf numFmtId="192" fontId="29" fillId="7" borderId="15" applyNumberFormat="0">
      <alignment vertical="center"/>
    </xf>
    <xf numFmtId="194" fontId="30" fillId="19" borderId="0" applyNumberFormat="0">
      <alignment vertical="center"/>
    </xf>
    <xf numFmtId="194" fontId="30" fillId="8" borderId="0" applyNumberFormat="0">
      <alignment vertical="center"/>
    </xf>
    <xf numFmtId="3" fontId="29" fillId="0" borderId="15" applyNumberFormat="0">
      <alignment vertical="center"/>
    </xf>
    <xf numFmtId="194" fontId="30" fillId="0" borderId="15">
      <alignment vertical="center"/>
    </xf>
    <xf numFmtId="3" fontId="30" fillId="0" borderId="15" applyNumberFormat="0">
      <alignment vertical="center"/>
    </xf>
    <xf numFmtId="0" fontId="29" fillId="0" borderId="0" applyFill="0" applyBorder="0" applyAlignment="0"/>
    <xf numFmtId="3" fontId="29" fillId="20" borderId="0"/>
    <xf numFmtId="9" fontId="29" fillId="0" borderId="0">
      <alignment vertical="top"/>
    </xf>
    <xf numFmtId="186" fontId="40" fillId="8" borderId="0">
      <alignment vertical="center"/>
    </xf>
    <xf numFmtId="0" fontId="41" fillId="21" borderId="16" applyNumberFormat="0" applyProtection="0">
      <alignment horizontal="center" vertical="center" wrapText="1"/>
    </xf>
    <xf numFmtId="0" fontId="11" fillId="13" borderId="0" applyNumberFormat="0">
      <alignment horizontal="center" vertical="top" wrapText="1"/>
    </xf>
    <xf numFmtId="195" fontId="42" fillId="0" borderId="0"/>
    <xf numFmtId="195" fontId="42" fillId="0" borderId="0"/>
    <xf numFmtId="195" fontId="42" fillId="0" borderId="0"/>
    <xf numFmtId="195" fontId="42" fillId="0" borderId="0"/>
    <xf numFmtId="195" fontId="42" fillId="0" borderId="0"/>
    <xf numFmtId="195" fontId="42" fillId="0" borderId="0"/>
    <xf numFmtId="195" fontId="42" fillId="0" borderId="0"/>
    <xf numFmtId="195" fontId="42" fillId="0" borderId="0"/>
    <xf numFmtId="196" fontId="43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97" fontId="29" fillId="0" borderId="0" applyFont="0" applyFill="0" applyBorder="0" applyAlignment="0" applyProtection="0"/>
    <xf numFmtId="198" fontId="29" fillId="0" borderId="0" applyFont="0" applyFill="0" applyBorder="0" applyAlignment="0" applyProtection="0"/>
    <xf numFmtId="0" fontId="44" fillId="0" borderId="0" applyNumberFormat="0" applyAlignment="0">
      <alignment horizontal="left"/>
    </xf>
    <xf numFmtId="199" fontId="33" fillId="0" borderId="0" applyFill="0" applyBorder="0" applyProtection="0">
      <alignment vertical="center"/>
    </xf>
    <xf numFmtId="200" fontId="33" fillId="0" borderId="0" applyFill="0" applyBorder="0" applyProtection="0">
      <alignment vertical="center"/>
    </xf>
    <xf numFmtId="201" fontId="29" fillId="0" borderId="0"/>
    <xf numFmtId="202" fontId="33" fillId="0" borderId="0" applyFill="0" applyBorder="0" applyProtection="0">
      <alignment vertical="center"/>
    </xf>
    <xf numFmtId="0" fontId="45" fillId="20" borderId="5">
      <alignment horizontal="right"/>
    </xf>
    <xf numFmtId="0" fontId="8" fillId="19" borderId="17">
      <alignment horizontal="left"/>
      <protection locked="0"/>
    </xf>
    <xf numFmtId="0" fontId="7" fillId="0" borderId="0"/>
    <xf numFmtId="2" fontId="46" fillId="20" borderId="5">
      <protection locked="0"/>
    </xf>
    <xf numFmtId="14" fontId="13" fillId="0" borderId="0" applyFill="0" applyBorder="0" applyAlignment="0" applyProtection="0"/>
    <xf numFmtId="16" fontId="47" fillId="0" borderId="0" applyFont="0" applyFill="0" applyBorder="0" applyAlignment="0" applyProtection="0"/>
    <xf numFmtId="15" fontId="47" fillId="0" borderId="0" applyFont="0" applyFill="0" applyBorder="0" applyAlignment="0" applyProtection="0"/>
    <xf numFmtId="17" fontId="47" fillId="0" borderId="0" applyFont="0" applyFill="0" applyBorder="0" applyAlignment="0" applyProtection="0"/>
    <xf numFmtId="203" fontId="29" fillId="0" borderId="0">
      <alignment vertical="top"/>
    </xf>
    <xf numFmtId="204" fontId="29" fillId="0" borderId="0">
      <alignment vertical="top"/>
    </xf>
    <xf numFmtId="41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48" fillId="0" borderId="0" applyNumberFormat="0" applyAlignment="0">
      <alignment horizontal="left"/>
    </xf>
    <xf numFmtId="0" fontId="13" fillId="2" borderId="5"/>
    <xf numFmtId="0" fontId="29" fillId="3" borderId="18" applyNumberFormat="0">
      <alignment vertical="center"/>
    </xf>
    <xf numFmtId="0" fontId="30" fillId="22" borderId="0">
      <alignment vertical="center"/>
    </xf>
    <xf numFmtId="0" fontId="30" fillId="22" borderId="19" applyNumberFormat="0">
      <alignment vertical="center"/>
    </xf>
    <xf numFmtId="0" fontId="33" fillId="0" borderId="0" applyNumberFormat="0" applyFill="0" applyBorder="0" applyAlignment="0" applyProtection="0"/>
    <xf numFmtId="0" fontId="29" fillId="7" borderId="20" applyNumberFormat="0">
      <alignment vertical="center"/>
    </xf>
    <xf numFmtId="194" fontId="30" fillId="7" borderId="0" applyNumberFormat="0">
      <alignment vertical="center"/>
    </xf>
    <xf numFmtId="194" fontId="30" fillId="7" borderId="0" applyNumberFormat="0">
      <alignment vertical="center"/>
    </xf>
    <xf numFmtId="0" fontId="30" fillId="7" borderId="20" applyNumberFormat="0">
      <alignment vertical="center"/>
    </xf>
    <xf numFmtId="0" fontId="49" fillId="23" borderId="0" applyNumberFormat="0" applyFill="0" applyBorder="0" applyAlignment="0">
      <alignment horizontal="center" vertical="center"/>
    </xf>
    <xf numFmtId="194" fontId="30" fillId="0" borderId="0">
      <alignment vertical="center"/>
      <protection locked="0"/>
    </xf>
    <xf numFmtId="194" fontId="30" fillId="0" borderId="0">
      <alignment vertical="center"/>
      <protection locked="0"/>
    </xf>
    <xf numFmtId="205" fontId="30" fillId="0" borderId="0">
      <alignment vertical="center"/>
      <protection locked="0"/>
    </xf>
    <xf numFmtId="192" fontId="30" fillId="0" borderId="21">
      <alignment vertical="center"/>
    </xf>
    <xf numFmtId="38" fontId="13" fillId="7" borderId="0" applyNumberFormat="0" applyBorder="0" applyAlignment="0" applyProtection="0"/>
    <xf numFmtId="0" fontId="50" fillId="7" borderId="22" applyNumberFormat="0">
      <alignment vertical="center"/>
    </xf>
    <xf numFmtId="194" fontId="51" fillId="24" borderId="0" applyNumberFormat="0">
      <alignment vertical="center"/>
    </xf>
    <xf numFmtId="0" fontId="51" fillId="24" borderId="22" applyNumberFormat="0">
      <alignment vertical="center"/>
    </xf>
    <xf numFmtId="0" fontId="7" fillId="0" borderId="23" applyNumberFormat="0" applyAlignment="0" applyProtection="0">
      <alignment horizontal="left" vertical="center"/>
    </xf>
    <xf numFmtId="0" fontId="7" fillId="0" borderId="7">
      <alignment horizontal="left" vertical="center"/>
    </xf>
    <xf numFmtId="0" fontId="52" fillId="25" borderId="5"/>
    <xf numFmtId="0" fontId="53" fillId="25" borderId="0"/>
    <xf numFmtId="0" fontId="54" fillId="24" borderId="0"/>
    <xf numFmtId="0" fontId="55" fillId="0" borderId="11"/>
    <xf numFmtId="0" fontId="56" fillId="0" borderId="0">
      <alignment vertical="center"/>
    </xf>
    <xf numFmtId="0" fontId="57" fillId="0" borderId="0"/>
    <xf numFmtId="206" fontId="13" fillId="0" borderId="0" applyFill="0" applyBorder="0"/>
    <xf numFmtId="14" fontId="13" fillId="26" borderId="24">
      <alignment horizontal="left"/>
    </xf>
    <xf numFmtId="10" fontId="13" fillId="16" borderId="5" applyNumberFormat="0" applyBorder="0" applyAlignment="0" applyProtection="0"/>
    <xf numFmtId="192" fontId="58" fillId="20" borderId="25" applyNumberFormat="0">
      <alignment vertical="center"/>
      <protection locked="0"/>
    </xf>
    <xf numFmtId="43" fontId="30" fillId="2" borderId="0" applyNumberFormat="0">
      <alignment vertical="center"/>
      <protection locked="0"/>
    </xf>
    <xf numFmtId="192" fontId="30" fillId="2" borderId="25" applyNumberFormat="0">
      <alignment vertical="center"/>
      <protection locked="0"/>
    </xf>
    <xf numFmtId="0" fontId="58" fillId="27" borderId="25" applyNumberFormat="0">
      <alignment vertical="center"/>
      <protection locked="0"/>
    </xf>
    <xf numFmtId="0" fontId="30" fillId="15" borderId="0" applyNumberFormat="0">
      <alignment vertical="center"/>
      <protection locked="0"/>
    </xf>
    <xf numFmtId="0" fontId="30" fillId="15" borderId="25" applyNumberFormat="0">
      <alignment vertical="center"/>
      <protection locked="0"/>
    </xf>
    <xf numFmtId="207" fontId="59" fillId="20" borderId="17" applyFont="0" applyAlignment="0" applyProtection="0"/>
    <xf numFmtId="1" fontId="29" fillId="0" borderId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38" fontId="60" fillId="0" borderId="0"/>
    <xf numFmtId="38" fontId="61" fillId="0" borderId="0"/>
    <xf numFmtId="38" fontId="62" fillId="0" borderId="0"/>
    <xf numFmtId="38" fontId="63" fillId="0" borderId="0"/>
    <xf numFmtId="0" fontId="64" fillId="0" borderId="0"/>
    <xf numFmtId="0" fontId="64" fillId="0" borderId="0"/>
    <xf numFmtId="0" fontId="65" fillId="0" borderId="0"/>
    <xf numFmtId="0" fontId="66" fillId="0" borderId="0"/>
    <xf numFmtId="0" fontId="67" fillId="0" borderId="0">
      <alignment horizontal="center"/>
    </xf>
    <xf numFmtId="0" fontId="68" fillId="0" borderId="0" applyNumberFormat="0" applyFont="0" applyFill="0" applyBorder="0" applyProtection="0">
      <alignment horizontal="left" vertical="center"/>
    </xf>
    <xf numFmtId="0" fontId="69" fillId="0" borderId="0" applyNumberFormat="0" applyFill="0" applyBorder="0" applyProtection="0">
      <alignment horizontal="left" vertical="center"/>
    </xf>
    <xf numFmtId="0" fontId="70" fillId="0" borderId="0" applyNumberFormat="0" applyBorder="0" applyProtection="0">
      <alignment vertical="top"/>
    </xf>
    <xf numFmtId="208" fontId="13" fillId="0" borderId="0" applyFill="0" applyBorder="0" applyProtection="0"/>
    <xf numFmtId="4" fontId="71" fillId="0" borderId="0" applyFont="0" applyFill="0" applyBorder="0" applyAlignment="0" applyProtection="0"/>
    <xf numFmtId="0" fontId="13" fillId="0" borderId="0"/>
    <xf numFmtId="0" fontId="29" fillId="13" borderId="26"/>
    <xf numFmtId="17" fontId="73" fillId="0" borderId="0">
      <alignment horizontal="center"/>
    </xf>
    <xf numFmtId="209" fontId="13" fillId="0" borderId="0" applyFill="0" applyBorder="0"/>
    <xf numFmtId="210" fontId="13" fillId="0" borderId="0"/>
    <xf numFmtId="211" fontId="13" fillId="0" borderId="0" applyFill="0" applyAlignment="0"/>
    <xf numFmtId="0" fontId="58" fillId="15" borderId="27" applyNumberFormat="0" applyFont="0" applyFill="0" applyAlignment="0" applyProtection="0">
      <alignment vertical="center"/>
      <protection locked="0"/>
    </xf>
    <xf numFmtId="0" fontId="17" fillId="0" borderId="0" applyNumberFormat="0" applyBorder="0">
      <alignment horizontal="left" vertical="top"/>
    </xf>
    <xf numFmtId="0" fontId="74" fillId="15" borderId="27" applyNumberFormat="0" applyFill="0" applyAlignment="0" applyProtection="0">
      <alignment vertical="center"/>
      <protection locked="0"/>
    </xf>
    <xf numFmtId="0" fontId="75" fillId="0" borderId="0"/>
    <xf numFmtId="37" fontId="76" fillId="0" borderId="0"/>
    <xf numFmtId="0" fontId="77" fillId="0" borderId="0"/>
    <xf numFmtId="212" fontId="3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8" fillId="0" borderId="0" applyNumberFormat="0" applyFill="0" applyBorder="0" applyAlignment="0" applyProtection="0"/>
    <xf numFmtId="0" fontId="28" fillId="0" borderId="0"/>
    <xf numFmtId="0" fontId="28" fillId="0" borderId="0"/>
    <xf numFmtId="213" fontId="47" fillId="0" borderId="0" applyFont="0" applyFill="0" applyBorder="0" applyAlignment="0" applyProtection="0"/>
    <xf numFmtId="214" fontId="47" fillId="0" borderId="0" applyFont="0" applyFill="0" applyBorder="0" applyAlignment="0" applyProtection="0"/>
    <xf numFmtId="215" fontId="47" fillId="0" borderId="0" applyFont="0" applyFill="0" applyBorder="0" applyAlignment="0" applyProtection="0"/>
    <xf numFmtId="216" fontId="47" fillId="0" borderId="0" applyFont="0" applyFill="0" applyBorder="0" applyAlignment="0" applyProtection="0"/>
    <xf numFmtId="0" fontId="29" fillId="0" borderId="0"/>
    <xf numFmtId="0" fontId="79" fillId="0" borderId="0"/>
    <xf numFmtId="37" fontId="13" fillId="7" borderId="0"/>
    <xf numFmtId="37" fontId="13" fillId="8" borderId="0"/>
    <xf numFmtId="37" fontId="80" fillId="7" borderId="0">
      <protection locked="0"/>
    </xf>
    <xf numFmtId="37" fontId="80" fillId="8" borderId="0">
      <protection locked="0"/>
    </xf>
    <xf numFmtId="217" fontId="33" fillId="0" borderId="0" applyFill="0" applyBorder="0" applyProtection="0">
      <alignment vertical="center"/>
    </xf>
    <xf numFmtId="170" fontId="29" fillId="20" borderId="5"/>
    <xf numFmtId="169" fontId="29" fillId="0" borderId="0" applyFont="0" applyFill="0" applyBorder="0" applyAlignment="0" applyProtection="0"/>
    <xf numFmtId="218" fontId="29" fillId="0" borderId="0" applyFont="0" applyFill="0" applyBorder="0" applyAlignment="0" applyProtection="0"/>
    <xf numFmtId="219" fontId="29" fillId="0" borderId="0" applyFont="0" applyFill="0" applyBorder="0" applyAlignment="0" applyProtection="0"/>
    <xf numFmtId="0" fontId="81" fillId="0" borderId="0" applyBorder="0">
      <alignment horizontal="centerContinuous"/>
    </xf>
    <xf numFmtId="10" fontId="2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220" fontId="29" fillId="0" borderId="0" applyFont="0" applyFill="0" applyBorder="0" applyAlignment="0" applyProtection="0"/>
    <xf numFmtId="221" fontId="29" fillId="0" borderId="0" applyFont="0" applyFill="0" applyBorder="0" applyAlignment="0" applyProtection="0"/>
    <xf numFmtId="222" fontId="29" fillId="0" borderId="0" applyFont="0" applyFill="0" applyBorder="0" applyAlignment="0" applyProtection="0"/>
    <xf numFmtId="0" fontId="13" fillId="0" borderId="0">
      <alignment horizontal="center"/>
    </xf>
    <xf numFmtId="223" fontId="30" fillId="8" borderId="28" applyFont="0" applyFill="0" applyBorder="0" applyAlignment="0" applyProtection="0">
      <alignment horizontal="center" vertical="center"/>
    </xf>
    <xf numFmtId="3" fontId="29" fillId="0" borderId="0"/>
    <xf numFmtId="0" fontId="13" fillId="7" borderId="5"/>
    <xf numFmtId="0" fontId="36" fillId="0" borderId="0" applyFill="0" applyBorder="0">
      <alignment vertical="top"/>
    </xf>
    <xf numFmtId="0" fontId="71" fillId="0" borderId="0" applyFill="0" applyBorder="0">
      <alignment vertical="top"/>
    </xf>
    <xf numFmtId="0" fontId="36" fillId="0" borderId="0" applyNumberFormat="0" applyFont="0" applyFill="0" applyBorder="0" applyAlignment="0" applyProtection="0">
      <alignment horizontal="left"/>
    </xf>
    <xf numFmtId="15" fontId="36" fillId="0" borderId="0" applyFont="0" applyFill="0" applyBorder="0" applyAlignment="0" applyProtection="0"/>
    <xf numFmtId="4" fontId="36" fillId="0" borderId="0" applyFont="0" applyFill="0" applyBorder="0" applyAlignment="0" applyProtection="0"/>
    <xf numFmtId="0" fontId="82" fillId="0" borderId="16">
      <alignment horizontal="center"/>
    </xf>
    <xf numFmtId="3" fontId="36" fillId="0" borderId="0" applyFont="0" applyFill="0" applyBorder="0" applyAlignment="0" applyProtection="0"/>
    <xf numFmtId="0" fontId="36" fillId="28" borderId="0" applyNumberFormat="0" applyFont="0" applyBorder="0" applyAlignment="0" applyProtection="0"/>
    <xf numFmtId="183" fontId="29" fillId="0" borderId="0" applyFont="0" applyFill="0" applyBorder="0" applyAlignment="0" applyProtection="0"/>
    <xf numFmtId="224" fontId="29" fillId="0" borderId="0" applyFont="0" applyFill="0" applyBorder="0" applyAlignment="0" applyProtection="0"/>
    <xf numFmtId="225" fontId="29" fillId="0" borderId="0" applyFont="0" applyFill="0" applyBorder="0" applyAlignment="0" applyProtection="0"/>
    <xf numFmtId="38" fontId="29" fillId="0" borderId="0" applyFill="0" applyBorder="0">
      <alignment horizontal="center" vertical="top"/>
    </xf>
    <xf numFmtId="49" fontId="8" fillId="0" borderId="0">
      <alignment horizontal="right"/>
    </xf>
    <xf numFmtId="0" fontId="29" fillId="0" borderId="0" applyNumberFormat="0" applyFill="0" applyBorder="0" applyAlignment="0" applyProtection="0">
      <alignment horizontal="left"/>
    </xf>
    <xf numFmtId="0" fontId="7" fillId="0" borderId="0"/>
    <xf numFmtId="0" fontId="83" fillId="29" borderId="0"/>
    <xf numFmtId="0" fontId="83" fillId="29" borderId="0">
      <alignment wrapText="1"/>
    </xf>
    <xf numFmtId="0" fontId="84" fillId="8" borderId="0"/>
    <xf numFmtId="0" fontId="85" fillId="7" borderId="12"/>
    <xf numFmtId="0" fontId="86" fillId="0" borderId="0" applyFill="0" applyBorder="0" applyProtection="0">
      <alignment horizontal="centerContinuous" vertical="top"/>
    </xf>
    <xf numFmtId="226" fontId="87" fillId="0" borderId="0" applyNumberFormat="0" applyFont="0" applyBorder="0">
      <alignment horizontal="left"/>
    </xf>
    <xf numFmtId="3" fontId="13" fillId="0" borderId="0"/>
    <xf numFmtId="0" fontId="29" fillId="0" borderId="0" applyFill="0" applyBorder="0" applyProtection="0">
      <alignment horizontal="left"/>
    </xf>
    <xf numFmtId="0" fontId="36" fillId="0" borderId="0"/>
    <xf numFmtId="0" fontId="29" fillId="26" borderId="5"/>
    <xf numFmtId="0" fontId="88" fillId="0" borderId="5">
      <alignment horizontal="center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88" fillId="0" borderId="0">
      <alignment horizontal="center" vertical="center"/>
    </xf>
    <xf numFmtId="0" fontId="89" fillId="9" borderId="0" applyNumberFormat="0" applyFill="0">
      <alignment horizontal="left" vertical="center"/>
    </xf>
    <xf numFmtId="0" fontId="90" fillId="0" borderId="0" applyNumberFormat="0" applyBorder="0" applyProtection="0">
      <alignment vertical="top"/>
    </xf>
    <xf numFmtId="0" fontId="91" fillId="0" borderId="0">
      <alignment vertical="top"/>
    </xf>
    <xf numFmtId="0" fontId="92" fillId="24" borderId="0"/>
    <xf numFmtId="0" fontId="93" fillId="0" borderId="0"/>
    <xf numFmtId="0" fontId="94" fillId="7" borderId="10"/>
    <xf numFmtId="40" fontId="95" fillId="0" borderId="0" applyBorder="0">
      <alignment horizontal="right"/>
    </xf>
    <xf numFmtId="192" fontId="26" fillId="0" borderId="29">
      <alignment vertical="center"/>
    </xf>
    <xf numFmtId="0" fontId="57" fillId="0" borderId="0"/>
    <xf numFmtId="0" fontId="56" fillId="0" borderId="0"/>
    <xf numFmtId="227" fontId="13" fillId="0" borderId="0" applyFill="0" applyBorder="0" applyProtection="0"/>
    <xf numFmtId="3" fontId="11" fillId="0" borderId="0" applyNumberFormat="0"/>
    <xf numFmtId="49" fontId="47" fillId="0" borderId="0" applyFont="0" applyFill="0" applyBorder="0" applyAlignment="0" applyProtection="0"/>
    <xf numFmtId="41" fontId="29" fillId="0" borderId="0" applyFont="0" applyFill="0" applyBorder="0" applyAlignment="0" applyProtection="0"/>
    <xf numFmtId="170" fontId="29" fillId="0" borderId="0"/>
    <xf numFmtId="192" fontId="96" fillId="30" borderId="0" applyNumberFormat="0">
      <alignment vertical="center"/>
    </xf>
    <xf numFmtId="192" fontId="97" fillId="15" borderId="0" applyNumberFormat="0">
      <alignment vertical="center"/>
    </xf>
    <xf numFmtId="192" fontId="10" fillId="0" borderId="0" applyNumberFormat="0">
      <alignment vertical="center"/>
    </xf>
    <xf numFmtId="192" fontId="26" fillId="0" borderId="0" applyNumberFormat="0">
      <alignment vertical="center"/>
    </xf>
    <xf numFmtId="3" fontId="98" fillId="0" borderId="0"/>
    <xf numFmtId="0" fontId="29" fillId="7" borderId="0" applyNumberFormat="0" applyFont="0" applyBorder="0" applyAlignment="0"/>
    <xf numFmtId="0" fontId="11" fillId="0" borderId="7">
      <alignment horizontal="right" wrapText="1"/>
    </xf>
    <xf numFmtId="192" fontId="26" fillId="0" borderId="30">
      <alignment vertical="center"/>
    </xf>
    <xf numFmtId="192" fontId="26" fillId="0" borderId="29">
      <alignment vertical="center"/>
    </xf>
    <xf numFmtId="0" fontId="73" fillId="0" borderId="0"/>
    <xf numFmtId="3" fontId="11" fillId="0" borderId="11" applyNumberFormat="0"/>
    <xf numFmtId="170" fontId="29" fillId="0" borderId="31"/>
    <xf numFmtId="0" fontId="99" fillId="31" borderId="5"/>
    <xf numFmtId="0" fontId="29" fillId="0" borderId="0">
      <alignment horizontal="center"/>
    </xf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01" fontId="29" fillId="0" borderId="0"/>
    <xf numFmtId="42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10" fontId="29" fillId="18" borderId="5" applyNumberFormat="0" applyFont="0" applyBorder="0" applyAlignment="0" applyProtection="0">
      <protection locked="0"/>
    </xf>
    <xf numFmtId="0" fontId="72" fillId="0" borderId="0" applyNumberFormat="0" applyFont="0" applyFill="0" applyBorder="0" applyProtection="0">
      <alignment horizontal="center" vertical="center" wrapText="1"/>
    </xf>
    <xf numFmtId="228" fontId="68" fillId="0" borderId="0"/>
    <xf numFmtId="229" fontId="100" fillId="0" borderId="0" applyFont="0" applyFill="0" applyBorder="0" applyAlignment="0" applyProtection="0"/>
    <xf numFmtId="230" fontId="73" fillId="0" borderId="0"/>
    <xf numFmtId="231" fontId="13" fillId="0" borderId="0" applyFill="0" applyProtection="0"/>
    <xf numFmtId="232" fontId="73" fillId="0" borderId="10" applyFont="0" applyFill="0" applyBorder="0" applyAlignment="0" applyProtection="0">
      <alignment vertical="top" wrapText="1"/>
    </xf>
    <xf numFmtId="41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233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42" fillId="0" borderId="0"/>
    <xf numFmtId="0" fontId="42" fillId="0" borderId="0"/>
    <xf numFmtId="233" fontId="29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79" fillId="0" borderId="0"/>
    <xf numFmtId="0" fontId="29" fillId="0" borderId="0"/>
    <xf numFmtId="0" fontId="25" fillId="0" borderId="0"/>
    <xf numFmtId="0" fontId="25" fillId="0" borderId="0"/>
    <xf numFmtId="0" fontId="25" fillId="0" borderId="0"/>
    <xf numFmtId="0" fontId="101" fillId="0" borderId="0" applyNumberFormat="0" applyFont="0" applyFill="0" applyBorder="0" applyAlignment="0" applyProtection="0"/>
    <xf numFmtId="0" fontId="101" fillId="0" borderId="0" applyNumberFormat="0" applyFont="0" applyFill="0" applyBorder="0" applyAlignment="0" applyProtection="0"/>
    <xf numFmtId="0" fontId="29" fillId="0" borderId="0"/>
    <xf numFmtId="0" fontId="8" fillId="0" borderId="0">
      <alignment vertical="top"/>
    </xf>
    <xf numFmtId="0" fontId="25" fillId="0" borderId="0"/>
    <xf numFmtId="0" fontId="25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01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8" fillId="0" borderId="0">
      <alignment vertical="top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01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8" fillId="0" borderId="0">
      <alignment vertical="top"/>
    </xf>
    <xf numFmtId="0" fontId="79" fillId="0" borderId="0" applyNumberFormat="0" applyFont="0" applyFill="0" applyBorder="0" applyAlignment="0" applyProtection="0"/>
    <xf numFmtId="0" fontId="29" fillId="7" borderId="0" applyBorder="0" applyAlignment="0"/>
    <xf numFmtId="0" fontId="29" fillId="0" borderId="0"/>
    <xf numFmtId="234" fontId="29" fillId="0" borderId="0" applyFont="0" applyFill="0" applyBorder="0" applyAlignment="0" applyProtection="0"/>
    <xf numFmtId="235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79" fillId="0" borderId="0" applyNumberFormat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7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79" fillId="0" borderId="0"/>
    <xf numFmtId="0" fontId="79" fillId="0" borderId="0"/>
    <xf numFmtId="0" fontId="29" fillId="0" borderId="0"/>
    <xf numFmtId="0" fontId="29" fillId="0" borderId="0"/>
    <xf numFmtId="0" fontId="79" fillId="0" borderId="0" applyNumberFormat="0" applyFont="0" applyFill="0" applyBorder="0" applyAlignment="0" applyProtection="0"/>
    <xf numFmtId="0" fontId="79" fillId="0" borderId="0" applyNumberFormat="0" applyFont="0" applyFill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2" fillId="0" borderId="0"/>
    <xf numFmtId="0" fontId="29" fillId="0" borderId="0"/>
    <xf numFmtId="0" fontId="29" fillId="0" borderId="0"/>
    <xf numFmtId="0" fontId="29" fillId="0" borderId="0"/>
    <xf numFmtId="0" fontId="71" fillId="0" borderId="0"/>
    <xf numFmtId="0" fontId="71" fillId="0" borderId="0"/>
    <xf numFmtId="0" fontId="7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72" fillId="0" borderId="0"/>
    <xf numFmtId="0" fontId="102" fillId="0" borderId="0"/>
    <xf numFmtId="0" fontId="102" fillId="0" borderId="0"/>
    <xf numFmtId="0" fontId="79" fillId="0" borderId="0" applyNumberFormat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236" fontId="2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79" fillId="0" borderId="0" applyNumberFormat="0" applyFont="0" applyFill="0" applyBorder="0" applyAlignment="0" applyProtection="0"/>
    <xf numFmtId="237" fontId="29" fillId="0" borderId="0" applyFont="0" applyFill="0" applyBorder="0" applyAlignment="0" applyProtection="0"/>
    <xf numFmtId="238" fontId="29" fillId="0" borderId="0" applyFont="0" applyFill="0" applyBorder="0" applyAlignment="0" applyProtection="0"/>
    <xf numFmtId="238" fontId="29" fillId="0" borderId="0" applyFont="0" applyFill="0" applyBorder="0" applyAlignment="0" applyProtection="0"/>
    <xf numFmtId="239" fontId="29" fillId="0" borderId="0" applyFont="0" applyFill="0" applyBorder="0" applyAlignment="0" applyProtection="0"/>
    <xf numFmtId="240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29" fillId="32" borderId="0" applyNumberFormat="0" applyFont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79" fillId="0" borderId="0" applyNumberFormat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241" fontId="29" fillId="0" borderId="0" applyFont="0" applyFill="0" applyBorder="0" applyAlignment="0" applyProtection="0"/>
    <xf numFmtId="242" fontId="29" fillId="0" borderId="0" applyFont="0" applyFill="0" applyBorder="0" applyProtection="0">
      <alignment horizontal="right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Fill="0" applyBorder="0" applyProtection="0">
      <protection locked="0"/>
    </xf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04" fillId="0" borderId="0" applyNumberFormat="0" applyFill="0" applyBorder="0" applyProtection="0">
      <alignment vertical="top"/>
    </xf>
    <xf numFmtId="0" fontId="104" fillId="0" borderId="0" applyNumberFormat="0" applyFill="0" applyBorder="0" applyProtection="0">
      <alignment vertical="top"/>
    </xf>
    <xf numFmtId="0" fontId="104" fillId="0" borderId="0" applyNumberFormat="0" applyFill="0" applyBorder="0" applyProtection="0">
      <alignment vertical="top"/>
    </xf>
    <xf numFmtId="0" fontId="104" fillId="0" borderId="0" applyNumberFormat="0" applyFill="0" applyBorder="0" applyProtection="0">
      <alignment vertical="top"/>
    </xf>
    <xf numFmtId="0" fontId="104" fillId="0" borderId="0" applyNumberFormat="0" applyFill="0" applyBorder="0" applyProtection="0">
      <alignment vertical="top"/>
    </xf>
    <xf numFmtId="0" fontId="104" fillId="0" borderId="0" applyNumberFormat="0" applyFill="0" applyBorder="0" applyProtection="0">
      <alignment vertical="top"/>
    </xf>
    <xf numFmtId="0" fontId="104" fillId="0" borderId="0" applyNumberFormat="0" applyFill="0" applyBorder="0" applyProtection="0">
      <alignment vertical="top"/>
    </xf>
    <xf numFmtId="0" fontId="104" fillId="0" borderId="0" applyNumberFormat="0" applyFill="0" applyBorder="0" applyProtection="0">
      <alignment vertical="top"/>
    </xf>
    <xf numFmtId="0" fontId="104" fillId="0" borderId="0" applyNumberFormat="0" applyFill="0" applyBorder="0" applyProtection="0">
      <alignment vertical="top"/>
    </xf>
    <xf numFmtId="0" fontId="104" fillId="0" borderId="0" applyNumberFormat="0" applyFill="0" applyBorder="0" applyProtection="0">
      <alignment vertical="top"/>
    </xf>
    <xf numFmtId="0" fontId="104" fillId="0" borderId="0" applyNumberFormat="0" applyFill="0" applyBorder="0" applyProtection="0">
      <alignment vertical="top"/>
    </xf>
    <xf numFmtId="0" fontId="104" fillId="0" borderId="0" applyNumberFormat="0" applyFill="0" applyBorder="0" applyProtection="0">
      <alignment vertical="top"/>
    </xf>
    <xf numFmtId="0" fontId="104" fillId="0" borderId="0" applyNumberFormat="0" applyFill="0" applyBorder="0" applyProtection="0">
      <alignment vertical="top"/>
    </xf>
    <xf numFmtId="0" fontId="104" fillId="0" borderId="0" applyNumberFormat="0" applyFill="0" applyBorder="0" applyProtection="0">
      <alignment vertical="top"/>
    </xf>
    <xf numFmtId="0" fontId="104" fillId="0" borderId="0" applyNumberFormat="0" applyFill="0" applyBorder="0" applyProtection="0">
      <alignment vertical="top"/>
    </xf>
    <xf numFmtId="0" fontId="104" fillId="0" borderId="0" applyNumberFormat="0" applyFill="0" applyBorder="0" applyProtection="0">
      <alignment vertical="top"/>
    </xf>
    <xf numFmtId="0" fontId="104" fillId="0" borderId="0" applyNumberFormat="0" applyFill="0" applyBorder="0" applyProtection="0">
      <alignment vertical="top"/>
    </xf>
    <xf numFmtId="0" fontId="104" fillId="0" borderId="0" applyNumberFormat="0" applyFill="0" applyBorder="0" applyProtection="0">
      <alignment vertical="top"/>
    </xf>
    <xf numFmtId="0" fontId="104" fillId="0" borderId="0" applyNumberFormat="0" applyFill="0" applyBorder="0" applyProtection="0">
      <alignment vertical="top"/>
    </xf>
    <xf numFmtId="0" fontId="104" fillId="0" borderId="0" applyNumberFormat="0" applyFill="0" applyBorder="0" applyProtection="0">
      <alignment vertical="top"/>
    </xf>
    <xf numFmtId="0" fontId="104" fillId="0" borderId="0" applyNumberFormat="0" applyFill="0" applyBorder="0" applyProtection="0">
      <alignment vertical="top"/>
    </xf>
    <xf numFmtId="0" fontId="104" fillId="0" borderId="0" applyNumberFormat="0" applyFill="0" applyBorder="0" applyProtection="0">
      <alignment vertical="top"/>
    </xf>
    <xf numFmtId="0" fontId="104" fillId="0" borderId="0" applyNumberFormat="0" applyFill="0" applyBorder="0" applyProtection="0">
      <alignment vertical="top"/>
    </xf>
    <xf numFmtId="0" fontId="104" fillId="0" borderId="0" applyNumberFormat="0" applyFill="0" applyBorder="0" applyProtection="0">
      <alignment vertical="top"/>
    </xf>
    <xf numFmtId="0" fontId="104" fillId="0" borderId="0" applyNumberFormat="0" applyFill="0" applyBorder="0" applyProtection="0">
      <alignment vertical="top"/>
    </xf>
    <xf numFmtId="0" fontId="104" fillId="0" borderId="0" applyNumberFormat="0" applyFill="0" applyBorder="0" applyProtection="0">
      <alignment vertical="top"/>
    </xf>
    <xf numFmtId="0" fontId="104" fillId="0" borderId="0" applyNumberFormat="0" applyFill="0" applyBorder="0" applyProtection="0">
      <alignment vertical="top"/>
    </xf>
    <xf numFmtId="0" fontId="104" fillId="0" borderId="0" applyNumberFormat="0" applyFill="0" applyBorder="0" applyProtection="0">
      <alignment vertical="top"/>
    </xf>
    <xf numFmtId="0" fontId="104" fillId="0" borderId="0" applyNumberFormat="0" applyFill="0" applyBorder="0" applyProtection="0">
      <alignment vertical="top"/>
    </xf>
    <xf numFmtId="0" fontId="33" fillId="0" borderId="0"/>
    <xf numFmtId="0" fontId="105" fillId="0" borderId="32" applyNumberFormat="0" applyFill="0" applyAlignment="0" applyProtection="0"/>
    <xf numFmtId="0" fontId="105" fillId="0" borderId="32" applyNumberFormat="0" applyFill="0" applyAlignment="0" applyProtection="0"/>
    <xf numFmtId="0" fontId="105" fillId="0" borderId="32" applyNumberFormat="0" applyFill="0" applyAlignment="0" applyProtection="0"/>
    <xf numFmtId="0" fontId="105" fillId="0" borderId="32" applyNumberFormat="0" applyFill="0" applyAlignment="0" applyProtection="0"/>
    <xf numFmtId="0" fontId="105" fillId="0" borderId="32" applyNumberFormat="0" applyFill="0" applyAlignment="0" applyProtection="0"/>
    <xf numFmtId="0" fontId="105" fillId="0" borderId="32" applyNumberFormat="0" applyFill="0" applyAlignment="0" applyProtection="0"/>
    <xf numFmtId="0" fontId="105" fillId="0" borderId="32" applyNumberFormat="0" applyFill="0" applyAlignment="0" applyProtection="0"/>
    <xf numFmtId="0" fontId="105" fillId="0" borderId="32" applyNumberFormat="0" applyFill="0" applyAlignment="0" applyProtection="0"/>
    <xf numFmtId="0" fontId="105" fillId="0" borderId="32" applyNumberFormat="0" applyFill="0" applyAlignment="0" applyProtection="0"/>
    <xf numFmtId="0" fontId="105" fillId="0" borderId="32" applyNumberFormat="0" applyFill="0" applyAlignment="0" applyProtection="0"/>
    <xf numFmtId="0" fontId="105" fillId="0" borderId="32" applyNumberFormat="0" applyFill="0" applyAlignment="0" applyProtection="0"/>
    <xf numFmtId="0" fontId="105" fillId="0" borderId="32" applyNumberFormat="0" applyFill="0" applyAlignment="0" applyProtection="0"/>
    <xf numFmtId="0" fontId="105" fillId="0" borderId="32" applyNumberFormat="0" applyFill="0" applyAlignment="0" applyProtection="0"/>
    <xf numFmtId="0" fontId="105" fillId="0" borderId="32" applyNumberFormat="0" applyFill="0" applyAlignment="0" applyProtection="0"/>
    <xf numFmtId="0" fontId="105" fillId="0" borderId="32" applyNumberFormat="0" applyFill="0" applyAlignment="0" applyProtection="0"/>
    <xf numFmtId="0" fontId="105" fillId="0" borderId="32" applyNumberFormat="0" applyFill="0" applyAlignment="0" applyProtection="0"/>
    <xf numFmtId="0" fontId="105" fillId="0" borderId="32" applyNumberFormat="0" applyFill="0" applyAlignment="0" applyProtection="0"/>
    <xf numFmtId="0" fontId="105" fillId="0" borderId="32" applyNumberFormat="0" applyFill="0" applyAlignment="0" applyProtection="0"/>
    <xf numFmtId="0" fontId="105" fillId="0" borderId="32" applyNumberFormat="0" applyFill="0" applyAlignment="0" applyProtection="0"/>
    <xf numFmtId="0" fontId="105" fillId="0" borderId="32" applyNumberFormat="0" applyFill="0" applyAlignment="0" applyProtection="0"/>
    <xf numFmtId="0" fontId="105" fillId="0" borderId="32" applyNumberFormat="0" applyFill="0" applyAlignment="0" applyProtection="0"/>
    <xf numFmtId="0" fontId="105" fillId="0" borderId="32" applyNumberFormat="0" applyFill="0" applyAlignment="0" applyProtection="0"/>
    <xf numFmtId="0" fontId="105" fillId="0" borderId="32" applyNumberFormat="0" applyFill="0" applyAlignment="0" applyProtection="0"/>
    <xf numFmtId="0" fontId="105" fillId="0" borderId="32" applyNumberFormat="0" applyFill="0" applyAlignment="0" applyProtection="0"/>
    <xf numFmtId="0" fontId="105" fillId="0" borderId="32" applyNumberFormat="0" applyFill="0" applyAlignment="0" applyProtection="0"/>
    <xf numFmtId="0" fontId="105" fillId="0" borderId="32" applyNumberFormat="0" applyFill="0" applyAlignment="0" applyProtection="0"/>
    <xf numFmtId="0" fontId="105" fillId="0" borderId="32" applyNumberFormat="0" applyFill="0" applyAlignment="0" applyProtection="0"/>
    <xf numFmtId="0" fontId="105" fillId="0" borderId="32" applyNumberFormat="0" applyFill="0" applyAlignment="0" applyProtection="0"/>
    <xf numFmtId="0" fontId="105" fillId="0" borderId="32" applyNumberFormat="0" applyFill="0" applyAlignment="0" applyProtection="0"/>
    <xf numFmtId="0" fontId="106" fillId="0" borderId="33" applyNumberFormat="0" applyFill="0" applyProtection="0">
      <alignment horizontal="center"/>
    </xf>
    <xf numFmtId="0" fontId="106" fillId="0" borderId="33" applyNumberFormat="0" applyFill="0" applyProtection="0">
      <alignment horizontal="center"/>
    </xf>
    <xf numFmtId="0" fontId="106" fillId="0" borderId="33" applyNumberFormat="0" applyFill="0" applyProtection="0">
      <alignment horizontal="center"/>
    </xf>
    <xf numFmtId="0" fontId="106" fillId="0" borderId="33" applyNumberFormat="0" applyFill="0" applyProtection="0">
      <alignment horizontal="center"/>
    </xf>
    <xf numFmtId="0" fontId="106" fillId="0" borderId="33" applyNumberFormat="0" applyFill="0" applyProtection="0">
      <alignment horizontal="center"/>
    </xf>
    <xf numFmtId="0" fontId="106" fillId="0" borderId="33" applyNumberFormat="0" applyFill="0" applyProtection="0">
      <alignment horizontal="center"/>
    </xf>
    <xf numFmtId="0" fontId="106" fillId="0" borderId="33" applyNumberFormat="0" applyFill="0" applyProtection="0">
      <alignment horizontal="center"/>
    </xf>
    <xf numFmtId="0" fontId="106" fillId="0" borderId="33" applyNumberFormat="0" applyFill="0" applyProtection="0">
      <alignment horizontal="center"/>
    </xf>
    <xf numFmtId="0" fontId="106" fillId="0" borderId="33" applyNumberFormat="0" applyFill="0" applyProtection="0">
      <alignment horizontal="center"/>
    </xf>
    <xf numFmtId="0" fontId="106" fillId="0" borderId="33" applyNumberFormat="0" applyFill="0" applyProtection="0">
      <alignment horizontal="center"/>
    </xf>
    <xf numFmtId="0" fontId="106" fillId="0" borderId="33" applyNumberFormat="0" applyFill="0" applyProtection="0">
      <alignment horizontal="center"/>
    </xf>
    <xf numFmtId="0" fontId="106" fillId="0" borderId="33" applyNumberFormat="0" applyFill="0" applyProtection="0">
      <alignment horizontal="center"/>
    </xf>
    <xf numFmtId="0" fontId="106" fillId="0" borderId="33" applyNumberFormat="0" applyFill="0" applyProtection="0">
      <alignment horizontal="center"/>
    </xf>
    <xf numFmtId="0" fontId="106" fillId="0" borderId="33" applyNumberFormat="0" applyFill="0" applyProtection="0">
      <alignment horizontal="center"/>
    </xf>
    <xf numFmtId="0" fontId="106" fillId="0" borderId="33" applyNumberFormat="0" applyFill="0" applyProtection="0">
      <alignment horizontal="center"/>
    </xf>
    <xf numFmtId="0" fontId="106" fillId="0" borderId="33" applyNumberFormat="0" applyFill="0" applyProtection="0">
      <alignment horizontal="center"/>
    </xf>
    <xf numFmtId="0" fontId="106" fillId="0" borderId="33" applyNumberFormat="0" applyFill="0" applyProtection="0">
      <alignment horizontal="center"/>
    </xf>
    <xf numFmtId="0" fontId="106" fillId="0" borderId="33" applyNumberFormat="0" applyFill="0" applyProtection="0">
      <alignment horizontal="center"/>
    </xf>
    <xf numFmtId="0" fontId="106" fillId="0" borderId="33" applyNumberFormat="0" applyFill="0" applyProtection="0">
      <alignment horizontal="center"/>
    </xf>
    <xf numFmtId="0" fontId="106" fillId="0" borderId="33" applyNumberFormat="0" applyFill="0" applyProtection="0">
      <alignment horizontal="center"/>
    </xf>
    <xf numFmtId="0" fontId="106" fillId="0" borderId="33" applyNumberFormat="0" applyFill="0" applyProtection="0">
      <alignment horizontal="center"/>
    </xf>
    <xf numFmtId="0" fontId="106" fillId="0" borderId="33" applyNumberFormat="0" applyFill="0" applyProtection="0">
      <alignment horizontal="center"/>
    </xf>
    <xf numFmtId="0" fontId="106" fillId="0" borderId="33" applyNumberFormat="0" applyFill="0" applyProtection="0">
      <alignment horizontal="center"/>
    </xf>
    <xf numFmtId="0" fontId="106" fillId="0" borderId="33" applyNumberFormat="0" applyFill="0" applyProtection="0">
      <alignment horizontal="center"/>
    </xf>
    <xf numFmtId="0" fontId="106" fillId="0" borderId="33" applyNumberFormat="0" applyFill="0" applyProtection="0">
      <alignment horizontal="center"/>
    </xf>
    <xf numFmtId="0" fontId="106" fillId="0" borderId="33" applyNumberFormat="0" applyFill="0" applyProtection="0">
      <alignment horizontal="center"/>
    </xf>
    <xf numFmtId="0" fontId="106" fillId="0" borderId="33" applyNumberFormat="0" applyFill="0" applyProtection="0">
      <alignment horizontal="center"/>
    </xf>
    <xf numFmtId="0" fontId="106" fillId="0" borderId="33" applyNumberFormat="0" applyFill="0" applyProtection="0">
      <alignment horizontal="center"/>
    </xf>
    <xf numFmtId="0" fontId="106" fillId="0" borderId="33" applyNumberFormat="0" applyFill="0" applyProtection="0">
      <alignment horizontal="center"/>
    </xf>
    <xf numFmtId="0" fontId="106" fillId="0" borderId="0" applyNumberFormat="0" applyFill="0" applyBorder="0" applyProtection="0">
      <alignment horizontal="left"/>
    </xf>
    <xf numFmtId="0" fontId="106" fillId="0" borderId="0" applyNumberFormat="0" applyFill="0" applyBorder="0" applyProtection="0">
      <alignment horizontal="left"/>
    </xf>
    <xf numFmtId="0" fontId="106" fillId="0" borderId="0" applyNumberFormat="0" applyFill="0" applyBorder="0" applyProtection="0">
      <alignment horizontal="left"/>
    </xf>
    <xf numFmtId="0" fontId="106" fillId="0" borderId="0" applyNumberFormat="0" applyFill="0" applyBorder="0" applyProtection="0">
      <alignment horizontal="left"/>
    </xf>
    <xf numFmtId="0" fontId="106" fillId="0" borderId="0" applyNumberFormat="0" applyFill="0" applyBorder="0" applyProtection="0">
      <alignment horizontal="left"/>
    </xf>
    <xf numFmtId="0" fontId="106" fillId="0" borderId="0" applyNumberFormat="0" applyFill="0" applyBorder="0" applyProtection="0">
      <alignment horizontal="left"/>
    </xf>
    <xf numFmtId="0" fontId="106" fillId="0" borderId="0" applyNumberFormat="0" applyFill="0" applyBorder="0" applyProtection="0">
      <alignment horizontal="left"/>
    </xf>
    <xf numFmtId="0" fontId="106" fillId="0" borderId="0" applyNumberFormat="0" applyFill="0" applyBorder="0" applyProtection="0">
      <alignment horizontal="left"/>
    </xf>
    <xf numFmtId="0" fontId="106" fillId="0" borderId="0" applyNumberFormat="0" applyFill="0" applyBorder="0" applyProtection="0">
      <alignment horizontal="left"/>
    </xf>
    <xf numFmtId="0" fontId="106" fillId="0" borderId="0" applyNumberFormat="0" applyFill="0" applyBorder="0" applyProtection="0">
      <alignment horizontal="left"/>
    </xf>
    <xf numFmtId="0" fontId="106" fillId="0" borderId="0" applyNumberFormat="0" applyFill="0" applyBorder="0" applyProtection="0">
      <alignment horizontal="left"/>
    </xf>
    <xf numFmtId="0" fontId="106" fillId="0" borderId="0" applyNumberFormat="0" applyFill="0" applyBorder="0" applyProtection="0">
      <alignment horizontal="left"/>
    </xf>
    <xf numFmtId="0" fontId="106" fillId="0" borderId="0" applyNumberFormat="0" applyFill="0" applyBorder="0" applyProtection="0">
      <alignment horizontal="left"/>
    </xf>
    <xf numFmtId="0" fontId="106" fillId="0" borderId="0" applyNumberFormat="0" applyFill="0" applyBorder="0" applyProtection="0">
      <alignment horizontal="left"/>
    </xf>
    <xf numFmtId="0" fontId="106" fillId="0" borderId="0" applyNumberFormat="0" applyFill="0" applyBorder="0" applyProtection="0">
      <alignment horizontal="left"/>
    </xf>
    <xf numFmtId="0" fontId="106" fillId="0" borderId="0" applyNumberFormat="0" applyFill="0" applyBorder="0" applyProtection="0">
      <alignment horizontal="left"/>
    </xf>
    <xf numFmtId="0" fontId="106" fillId="0" borderId="0" applyNumberFormat="0" applyFill="0" applyBorder="0" applyProtection="0">
      <alignment horizontal="left"/>
    </xf>
    <xf numFmtId="0" fontId="106" fillId="0" borderId="0" applyNumberFormat="0" applyFill="0" applyBorder="0" applyProtection="0">
      <alignment horizontal="left"/>
    </xf>
    <xf numFmtId="0" fontId="106" fillId="0" borderId="0" applyNumberFormat="0" applyFill="0" applyBorder="0" applyProtection="0">
      <alignment horizontal="left"/>
    </xf>
    <xf numFmtId="0" fontId="106" fillId="0" borderId="0" applyNumberFormat="0" applyFill="0" applyBorder="0" applyProtection="0">
      <alignment horizontal="left"/>
    </xf>
    <xf numFmtId="0" fontId="106" fillId="0" borderId="0" applyNumberFormat="0" applyFill="0" applyBorder="0" applyProtection="0">
      <alignment horizontal="left"/>
    </xf>
    <xf numFmtId="0" fontId="106" fillId="0" borderId="0" applyNumberFormat="0" applyFill="0" applyBorder="0" applyProtection="0">
      <alignment horizontal="left"/>
    </xf>
    <xf numFmtId="0" fontId="106" fillId="0" borderId="0" applyNumberFormat="0" applyFill="0" applyBorder="0" applyProtection="0">
      <alignment horizontal="left"/>
    </xf>
    <xf numFmtId="0" fontId="106" fillId="0" borderId="0" applyNumberFormat="0" applyFill="0" applyBorder="0" applyProtection="0">
      <alignment horizontal="left"/>
    </xf>
    <xf numFmtId="0" fontId="106" fillId="0" borderId="0" applyNumberFormat="0" applyFill="0" applyBorder="0" applyProtection="0">
      <alignment horizontal="left"/>
    </xf>
    <xf numFmtId="0" fontId="106" fillId="0" borderId="0" applyNumberFormat="0" applyFill="0" applyBorder="0" applyProtection="0">
      <alignment horizontal="left"/>
    </xf>
    <xf numFmtId="0" fontId="106" fillId="0" borderId="0" applyNumberFormat="0" applyFill="0" applyBorder="0" applyProtection="0">
      <alignment horizontal="left"/>
    </xf>
    <xf numFmtId="0" fontId="106" fillId="0" borderId="0" applyNumberFormat="0" applyFill="0" applyBorder="0" applyProtection="0">
      <alignment horizontal="left"/>
    </xf>
    <xf numFmtId="0" fontId="106" fillId="0" borderId="0" applyNumberFormat="0" applyFill="0" applyBorder="0" applyProtection="0">
      <alignment horizontal="left"/>
    </xf>
    <xf numFmtId="0" fontId="107" fillId="0" borderId="0" applyNumberFormat="0" applyFill="0" applyBorder="0" applyProtection="0">
      <alignment horizontal="centerContinuous"/>
    </xf>
    <xf numFmtId="0" fontId="107" fillId="0" borderId="0" applyNumberFormat="0" applyFill="0" applyBorder="0" applyProtection="0">
      <alignment horizontal="centerContinuous"/>
    </xf>
    <xf numFmtId="0" fontId="107" fillId="0" borderId="0" applyNumberFormat="0" applyFill="0" applyBorder="0" applyProtection="0">
      <alignment horizontal="centerContinuous"/>
    </xf>
    <xf numFmtId="0" fontId="107" fillId="0" borderId="0" applyNumberFormat="0" applyFill="0" applyBorder="0" applyProtection="0">
      <alignment horizontal="centerContinuous"/>
    </xf>
    <xf numFmtId="0" fontId="107" fillId="0" borderId="0" applyNumberFormat="0" applyFill="0" applyBorder="0" applyProtection="0">
      <alignment horizontal="centerContinuous"/>
    </xf>
    <xf numFmtId="0" fontId="107" fillId="0" borderId="0" applyNumberFormat="0" applyFill="0" applyBorder="0" applyProtection="0">
      <alignment horizontal="centerContinuous"/>
    </xf>
    <xf numFmtId="0" fontId="107" fillId="0" borderId="0" applyNumberFormat="0" applyFill="0" applyBorder="0" applyProtection="0">
      <alignment horizontal="centerContinuous"/>
    </xf>
    <xf numFmtId="0" fontId="107" fillId="0" borderId="0" applyNumberFormat="0" applyFill="0" applyBorder="0" applyProtection="0">
      <alignment horizontal="centerContinuous"/>
    </xf>
    <xf numFmtId="0" fontId="107" fillId="0" borderId="0" applyNumberFormat="0" applyFill="0" applyBorder="0" applyProtection="0">
      <alignment horizontal="centerContinuous"/>
    </xf>
    <xf numFmtId="0" fontId="107" fillId="0" borderId="0" applyNumberFormat="0" applyFill="0" applyBorder="0" applyProtection="0">
      <alignment horizontal="centerContinuous"/>
    </xf>
    <xf numFmtId="0" fontId="107" fillId="0" borderId="0" applyNumberFormat="0" applyFill="0" applyBorder="0" applyProtection="0">
      <alignment horizontal="centerContinuous"/>
    </xf>
    <xf numFmtId="0" fontId="107" fillId="0" borderId="0" applyNumberFormat="0" applyFill="0" applyBorder="0" applyProtection="0">
      <alignment horizontal="centerContinuous"/>
    </xf>
    <xf numFmtId="0" fontId="107" fillId="0" borderId="0" applyNumberFormat="0" applyFill="0" applyBorder="0" applyProtection="0">
      <alignment horizontal="centerContinuous"/>
    </xf>
    <xf numFmtId="0" fontId="107" fillId="0" borderId="0" applyNumberFormat="0" applyFill="0" applyBorder="0" applyProtection="0">
      <alignment horizontal="centerContinuous"/>
    </xf>
    <xf numFmtId="0" fontId="107" fillId="0" borderId="0" applyNumberFormat="0" applyFill="0" applyBorder="0" applyProtection="0">
      <alignment horizontal="centerContinuous"/>
    </xf>
    <xf numFmtId="0" fontId="107" fillId="0" borderId="0" applyNumberFormat="0" applyFill="0" applyBorder="0" applyProtection="0">
      <alignment horizontal="centerContinuous"/>
    </xf>
    <xf numFmtId="0" fontId="107" fillId="0" borderId="0" applyNumberFormat="0" applyFill="0" applyBorder="0" applyProtection="0">
      <alignment horizontal="centerContinuous"/>
    </xf>
    <xf numFmtId="0" fontId="107" fillId="0" borderId="0" applyNumberFormat="0" applyFill="0" applyBorder="0" applyProtection="0">
      <alignment horizontal="centerContinuous"/>
    </xf>
    <xf numFmtId="0" fontId="107" fillId="0" borderId="0" applyNumberFormat="0" applyFill="0" applyBorder="0" applyProtection="0">
      <alignment horizontal="centerContinuous"/>
    </xf>
    <xf numFmtId="0" fontId="107" fillId="0" borderId="0" applyNumberFormat="0" applyFill="0" applyBorder="0" applyProtection="0">
      <alignment horizontal="centerContinuous"/>
    </xf>
    <xf numFmtId="0" fontId="107" fillId="0" borderId="0" applyNumberFormat="0" applyFill="0" applyBorder="0" applyProtection="0">
      <alignment horizontal="centerContinuous"/>
    </xf>
    <xf numFmtId="0" fontId="107" fillId="0" borderId="0" applyNumberFormat="0" applyFill="0" applyBorder="0" applyProtection="0">
      <alignment horizontal="centerContinuous"/>
    </xf>
    <xf numFmtId="0" fontId="107" fillId="0" borderId="0" applyNumberFormat="0" applyFill="0" applyBorder="0" applyProtection="0">
      <alignment horizontal="centerContinuous"/>
    </xf>
    <xf numFmtId="0" fontId="107" fillId="0" borderId="0" applyNumberFormat="0" applyFill="0" applyBorder="0" applyProtection="0">
      <alignment horizontal="centerContinuous"/>
    </xf>
    <xf numFmtId="0" fontId="107" fillId="0" borderId="0" applyNumberFormat="0" applyFill="0" applyBorder="0" applyProtection="0">
      <alignment horizontal="centerContinuous"/>
    </xf>
    <xf numFmtId="0" fontId="107" fillId="0" borderId="0" applyNumberFormat="0" applyFill="0" applyBorder="0" applyProtection="0">
      <alignment horizontal="centerContinuous"/>
    </xf>
    <xf numFmtId="0" fontId="107" fillId="0" borderId="0" applyNumberFormat="0" applyFill="0" applyBorder="0" applyProtection="0">
      <alignment horizontal="centerContinuous"/>
    </xf>
    <xf numFmtId="0" fontId="107" fillId="0" borderId="0" applyNumberFormat="0" applyFill="0" applyBorder="0" applyProtection="0">
      <alignment horizontal="centerContinuous"/>
    </xf>
    <xf numFmtId="0" fontId="107" fillId="0" borderId="0" applyNumberFormat="0" applyFill="0" applyBorder="0" applyProtection="0">
      <alignment horizontal="centerContinuous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29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243" fontId="29" fillId="0" borderId="0" applyFont="0" applyFill="0" applyBorder="0" applyAlignment="0" applyProtection="0"/>
    <xf numFmtId="0" fontId="29" fillId="0" borderId="0"/>
    <xf numFmtId="0" fontId="36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8" fillId="0" borderId="0"/>
    <xf numFmtId="0" fontId="43" fillId="0" borderId="0">
      <alignment horizontal="center" wrapText="1"/>
      <protection locked="0"/>
    </xf>
    <xf numFmtId="0" fontId="13" fillId="33" borderId="0"/>
    <xf numFmtId="244" fontId="80" fillId="0" borderId="0" applyNumberFormat="0" applyFill="0" applyBorder="0" applyAlignment="0" applyProtection="0"/>
    <xf numFmtId="0" fontId="43" fillId="0" borderId="16" applyNumberFormat="0" applyFont="0" applyFill="0" applyAlignment="0" applyProtection="0"/>
    <xf numFmtId="0" fontId="43" fillId="0" borderId="34" applyNumberFormat="0" applyFont="0" applyFill="0" applyAlignment="0" applyProtection="0"/>
    <xf numFmtId="41" fontId="29" fillId="0" borderId="35" applyNumberFormat="0" applyFont="0" applyFill="0" applyAlignment="0" applyProtection="0"/>
    <xf numFmtId="245" fontId="68" fillId="0" borderId="0" applyFont="0" applyFill="0" applyBorder="0" applyAlignment="0">
      <alignment horizontal="right"/>
    </xf>
    <xf numFmtId="0" fontId="29" fillId="0" borderId="36" quotePrefix="1">
      <alignment horizontal="justify" vertical="justify" textRotation="127" wrapText="1" justifyLastLine="1"/>
      <protection hidden="1"/>
    </xf>
    <xf numFmtId="246" fontId="8" fillId="0" borderId="0"/>
    <xf numFmtId="247" fontId="8" fillId="0" borderId="0"/>
    <xf numFmtId="248" fontId="8" fillId="0" borderId="0"/>
    <xf numFmtId="246" fontId="8" fillId="0" borderId="4"/>
    <xf numFmtId="247" fontId="8" fillId="0" borderId="4"/>
    <xf numFmtId="248" fontId="8" fillId="0" borderId="4"/>
    <xf numFmtId="246" fontId="8" fillId="0" borderId="4"/>
    <xf numFmtId="246" fontId="8" fillId="0" borderId="0"/>
    <xf numFmtId="249" fontId="8" fillId="0" borderId="0"/>
    <xf numFmtId="250" fontId="36" fillId="0" borderId="0" applyFill="0" applyBorder="0" applyAlignment="0"/>
    <xf numFmtId="251" fontId="8" fillId="0" borderId="0"/>
    <xf numFmtId="252" fontId="8" fillId="0" borderId="0"/>
    <xf numFmtId="249" fontId="8" fillId="0" borderId="4"/>
    <xf numFmtId="251" fontId="8" fillId="0" borderId="4"/>
    <xf numFmtId="252" fontId="8" fillId="0" borderId="4"/>
    <xf numFmtId="249" fontId="8" fillId="0" borderId="4"/>
    <xf numFmtId="249" fontId="8" fillId="0" borderId="0"/>
    <xf numFmtId="253" fontId="8" fillId="0" borderId="0">
      <alignment horizontal="right"/>
      <protection locked="0"/>
    </xf>
    <xf numFmtId="254" fontId="8" fillId="0" borderId="0">
      <alignment horizontal="right"/>
      <protection locked="0"/>
    </xf>
    <xf numFmtId="255" fontId="8" fillId="0" borderId="0"/>
    <xf numFmtId="256" fontId="29" fillId="0" borderId="0" applyFill="0" applyBorder="0" applyAlignment="0"/>
    <xf numFmtId="257" fontId="29" fillId="0" borderId="0" applyFill="0" applyBorder="0" applyAlignment="0"/>
    <xf numFmtId="258" fontId="29" fillId="0" borderId="0" applyFill="0" applyBorder="0" applyAlignment="0"/>
    <xf numFmtId="259" fontId="8" fillId="0" borderId="0"/>
    <xf numFmtId="260" fontId="8" fillId="0" borderId="0"/>
    <xf numFmtId="255" fontId="8" fillId="0" borderId="4"/>
    <xf numFmtId="259" fontId="8" fillId="0" borderId="4"/>
    <xf numFmtId="260" fontId="8" fillId="0" borderId="4"/>
    <xf numFmtId="255" fontId="8" fillId="0" borderId="4"/>
    <xf numFmtId="255" fontId="8" fillId="0" borderId="0"/>
    <xf numFmtId="261" fontId="29" fillId="0" borderId="0" applyFill="0" applyBorder="0" applyAlignment="0"/>
    <xf numFmtId="186" fontId="36" fillId="0" borderId="0" applyFill="0" applyBorder="0" applyAlignment="0"/>
    <xf numFmtId="250" fontId="36" fillId="0" borderId="0" applyFill="0" applyBorder="0" applyAlignment="0"/>
    <xf numFmtId="3" fontId="109" fillId="0" borderId="0" applyFill="0" applyBorder="0" applyProtection="0"/>
    <xf numFmtId="233" fontId="110" fillId="0" borderId="0" applyFont="0" applyBorder="0">
      <alignment horizontal="right"/>
    </xf>
    <xf numFmtId="261" fontId="29" fillId="0" borderId="0" applyFont="0" applyFill="0" applyBorder="0" applyAlignment="0" applyProtection="0"/>
    <xf numFmtId="0" fontId="13" fillId="0" borderId="0" applyFont="0" applyFill="0" applyBorder="0" applyAlignment="0" applyProtection="0">
      <alignment horizontal="right"/>
    </xf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262" fontId="111" fillId="0" borderId="0" applyFont="0" applyFill="0" applyBorder="0" applyAlignment="0" applyProtection="0"/>
    <xf numFmtId="3" fontId="29" fillId="0" borderId="0" applyFont="0" applyFill="0" applyBorder="0" applyAlignment="0" applyProtection="0"/>
    <xf numFmtId="0" fontId="29" fillId="0" borderId="37"/>
    <xf numFmtId="0" fontId="29" fillId="0" borderId="0" applyNumberFormat="0" applyAlignment="0"/>
    <xf numFmtId="250" fontId="36" fillId="0" borderId="0" applyFont="0" applyFill="0" applyBorder="0" applyAlignment="0" applyProtection="0"/>
    <xf numFmtId="226" fontId="13" fillId="0" borderId="0" applyFont="0" applyFill="0" applyBorder="0" applyAlignment="0" applyProtection="0">
      <alignment horizontal="right"/>
    </xf>
    <xf numFmtId="235" fontId="29" fillId="0" borderId="0" applyFont="0" applyFill="0" applyBorder="0" applyAlignment="0" applyProtection="0"/>
    <xf numFmtId="235" fontId="29" fillId="0" borderId="0" applyFont="0" applyFill="0" applyBorder="0" applyAlignment="0" applyProtection="0"/>
    <xf numFmtId="235" fontId="29" fillId="0" borderId="0" applyFont="0" applyFill="0" applyBorder="0" applyAlignment="0" applyProtection="0"/>
    <xf numFmtId="235" fontId="29" fillId="0" borderId="0" applyFont="0" applyFill="0" applyBorder="0" applyAlignment="0" applyProtection="0"/>
    <xf numFmtId="235" fontId="112" fillId="0" borderId="0" applyFont="0" applyFill="0" applyBorder="0" applyAlignment="0" applyProtection="0"/>
    <xf numFmtId="263" fontId="25" fillId="0" borderId="0" applyFont="0" applyFill="0" applyBorder="0" applyAlignment="0" applyProtection="0"/>
    <xf numFmtId="264" fontId="29" fillId="0" borderId="0" applyFont="0" applyFill="0" applyBorder="0" applyAlignment="0" applyProtection="0"/>
    <xf numFmtId="264" fontId="29" fillId="0" borderId="0" applyFont="0" applyFill="0" applyBorder="0" applyAlignment="0" applyProtection="0"/>
    <xf numFmtId="235" fontId="29" fillId="0" borderId="0" applyFont="0" applyFill="0" applyBorder="0" applyAlignment="0" applyProtection="0"/>
    <xf numFmtId="235" fontId="29" fillId="0" borderId="0" applyFont="0" applyFill="0" applyBorder="0" applyAlignment="0" applyProtection="0"/>
    <xf numFmtId="235" fontId="29" fillId="0" borderId="0" applyFont="0" applyFill="0" applyBorder="0" applyAlignment="0" applyProtection="0"/>
    <xf numFmtId="235" fontId="29" fillId="0" borderId="0" applyFont="0" applyFill="0" applyBorder="0" applyAlignment="0" applyProtection="0"/>
    <xf numFmtId="265" fontId="113" fillId="0" borderId="0" applyFont="0" applyFill="0" applyBorder="0" applyAlignment="0" applyProtection="0">
      <alignment horizontal="right"/>
    </xf>
    <xf numFmtId="246" fontId="8" fillId="20" borderId="17">
      <protection locked="0"/>
    </xf>
    <xf numFmtId="247" fontId="8" fillId="20" borderId="17">
      <protection locked="0"/>
    </xf>
    <xf numFmtId="248" fontId="8" fillId="20" borderId="17">
      <protection locked="0"/>
    </xf>
    <xf numFmtId="246" fontId="8" fillId="20" borderId="17">
      <protection locked="0"/>
    </xf>
    <xf numFmtId="249" fontId="8" fillId="20" borderId="17">
      <protection locked="0"/>
    </xf>
    <xf numFmtId="251" fontId="8" fillId="20" borderId="17">
      <protection locked="0"/>
    </xf>
    <xf numFmtId="252" fontId="8" fillId="20" borderId="17">
      <protection locked="0"/>
    </xf>
    <xf numFmtId="249" fontId="8" fillId="20" borderId="17">
      <protection locked="0"/>
    </xf>
    <xf numFmtId="253" fontId="8" fillId="34" borderId="17">
      <alignment horizontal="right"/>
      <protection locked="0"/>
    </xf>
    <xf numFmtId="254" fontId="8" fillId="34" borderId="17">
      <alignment horizontal="right"/>
      <protection locked="0"/>
    </xf>
    <xf numFmtId="49" fontId="8" fillId="26" borderId="17">
      <alignment horizontal="left" vertical="top" wrapText="1"/>
      <protection locked="0"/>
    </xf>
    <xf numFmtId="255" fontId="8" fillId="20" borderId="17">
      <protection locked="0"/>
    </xf>
    <xf numFmtId="259" fontId="8" fillId="20" borderId="17">
      <protection locked="0"/>
    </xf>
    <xf numFmtId="260" fontId="8" fillId="20" borderId="17">
      <protection locked="0"/>
    </xf>
    <xf numFmtId="255" fontId="8" fillId="20" borderId="17">
      <protection locked="0"/>
    </xf>
    <xf numFmtId="49" fontId="8" fillId="26" borderId="17">
      <alignment horizontal="left"/>
      <protection locked="0"/>
    </xf>
    <xf numFmtId="266" fontId="8" fillId="20" borderId="17">
      <alignment horizontal="left" indent="1"/>
      <protection locked="0"/>
    </xf>
    <xf numFmtId="267" fontId="13" fillId="0" borderId="0" applyFont="0" applyFill="0" applyBorder="0" applyAlignment="0" applyProtection="0"/>
    <xf numFmtId="14" fontId="114" fillId="0" borderId="38" applyFill="0" applyBorder="0">
      <alignment horizontal="center" vertical="top"/>
      <protection locked="0"/>
    </xf>
    <xf numFmtId="14" fontId="47" fillId="0" borderId="0" applyFill="0" applyBorder="0" applyAlignment="0"/>
    <xf numFmtId="0" fontId="29" fillId="0" borderId="0" applyFont="0" applyFill="0" applyBorder="0" applyAlignment="0" applyProtection="0"/>
    <xf numFmtId="268" fontId="13" fillId="0" borderId="39" applyNumberFormat="0" applyFont="0" applyFill="0" applyAlignment="0" applyProtection="0"/>
    <xf numFmtId="3" fontId="13" fillId="0" borderId="4" applyNumberFormat="0" applyBorder="0"/>
    <xf numFmtId="0" fontId="111" fillId="35" borderId="0" applyNumberFormat="0" applyFont="0" applyBorder="0">
      <alignment horizontal="right"/>
      <protection locked="0"/>
    </xf>
    <xf numFmtId="261" fontId="29" fillId="0" borderId="0" applyFill="0" applyBorder="0" applyAlignment="0"/>
    <xf numFmtId="250" fontId="36" fillId="0" borderId="0" applyFill="0" applyBorder="0" applyAlignment="0"/>
    <xf numFmtId="261" fontId="29" fillId="0" borderId="0" applyFill="0" applyBorder="0" applyAlignment="0"/>
    <xf numFmtId="186" fontId="36" fillId="0" borderId="0" applyFill="0" applyBorder="0" applyAlignment="0"/>
    <xf numFmtId="250" fontId="36" fillId="0" borderId="0" applyFill="0" applyBorder="0" applyAlignment="0"/>
    <xf numFmtId="0" fontId="115" fillId="0" borderId="0" applyNumberFormat="0" applyFont="0" applyFill="0" applyBorder="0" applyAlignment="0">
      <protection locked="0"/>
    </xf>
    <xf numFmtId="2" fontId="116" fillId="20" borderId="0" applyFill="0"/>
    <xf numFmtId="269" fontId="13" fillId="0" borderId="17"/>
    <xf numFmtId="0" fontId="13" fillId="0" borderId="0"/>
    <xf numFmtId="0" fontId="108" fillId="0" borderId="0">
      <alignment vertical="center"/>
    </xf>
    <xf numFmtId="0" fontId="117" fillId="0" borderId="0" applyFill="0" applyBorder="0" applyProtection="0">
      <alignment horizontal="left"/>
    </xf>
    <xf numFmtId="0" fontId="118" fillId="0" borderId="0" applyNumberFormat="0" applyFill="0" applyBorder="0" applyAlignment="0" applyProtection="0">
      <alignment horizontal="left"/>
    </xf>
    <xf numFmtId="0" fontId="73" fillId="0" borderId="0" applyBorder="0">
      <alignment horizontal="left"/>
    </xf>
    <xf numFmtId="270" fontId="13" fillId="0" borderId="0" applyFont="0" applyFill="0" applyBorder="0" applyAlignment="0" applyProtection="0">
      <alignment horizontal="right"/>
    </xf>
    <xf numFmtId="0" fontId="119" fillId="0" borderId="0" applyProtection="0">
      <alignment horizontal="right"/>
    </xf>
    <xf numFmtId="0" fontId="40" fillId="0" borderId="0"/>
    <xf numFmtId="1" fontId="120" fillId="1" borderId="0" applyAlignment="0" applyProtection="0">
      <protection locked="0"/>
    </xf>
    <xf numFmtId="0" fontId="121" fillId="0" borderId="0" applyNumberFormat="0" applyBorder="0"/>
    <xf numFmtId="271" fontId="122" fillId="0" borderId="0"/>
    <xf numFmtId="0" fontId="29" fillId="25" borderId="0"/>
    <xf numFmtId="9" fontId="13" fillId="20" borderId="17"/>
    <xf numFmtId="196" fontId="123" fillId="36" borderId="0"/>
    <xf numFmtId="0" fontId="8" fillId="0" borderId="0"/>
    <xf numFmtId="261" fontId="29" fillId="0" borderId="0" applyFill="0" applyBorder="0" applyAlignment="0"/>
    <xf numFmtId="250" fontId="36" fillId="0" borderId="0" applyFill="0" applyBorder="0" applyAlignment="0"/>
    <xf numFmtId="261" fontId="29" fillId="0" borderId="0" applyFill="0" applyBorder="0" applyAlignment="0"/>
    <xf numFmtId="186" fontId="36" fillId="0" borderId="0" applyFill="0" applyBorder="0" applyAlignment="0"/>
    <xf numFmtId="250" fontId="36" fillId="0" borderId="0" applyFill="0" applyBorder="0" applyAlignment="0"/>
    <xf numFmtId="0" fontId="124" fillId="0" borderId="0" applyNumberFormat="0" applyFill="0" applyBorder="0" applyAlignment="0" applyProtection="0"/>
    <xf numFmtId="196" fontId="29" fillId="37" borderId="0"/>
    <xf numFmtId="3" fontId="73" fillId="8" borderId="40">
      <alignment horizontal="right"/>
    </xf>
    <xf numFmtId="0" fontId="125" fillId="0" borderId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72" fontId="13" fillId="0" borderId="0" applyFont="0" applyFill="0" applyBorder="0" applyAlignment="0" applyProtection="0"/>
    <xf numFmtId="273" fontId="29" fillId="0" borderId="0" applyFont="0" applyFill="0" applyBorder="0" applyAlignment="0" applyProtection="0"/>
    <xf numFmtId="263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68" fontId="122" fillId="0" borderId="0"/>
    <xf numFmtId="274" fontId="122" fillId="0" borderId="0">
      <alignment horizontal="right"/>
    </xf>
    <xf numFmtId="0" fontId="25" fillId="0" borderId="0"/>
    <xf numFmtId="0" fontId="29" fillId="0" borderId="0"/>
    <xf numFmtId="0" fontId="29" fillId="0" borderId="0"/>
    <xf numFmtId="0" fontId="29" fillId="0" borderId="0"/>
    <xf numFmtId="275" fontId="40" fillId="0" borderId="0" applyNumberFormat="0" applyFill="0" applyBorder="0" applyAlignment="0" applyProtection="0"/>
    <xf numFmtId="0" fontId="114" fillId="0" borderId="11" applyFill="0" applyBorder="0">
      <alignment vertical="top"/>
      <protection locked="0"/>
    </xf>
    <xf numFmtId="0" fontId="36" fillId="38" borderId="0" applyNumberFormat="0" applyFont="0" applyAlignment="0">
      <alignment vertical="top"/>
    </xf>
    <xf numFmtId="37" fontId="29" fillId="0" borderId="0">
      <alignment horizontal="left"/>
    </xf>
    <xf numFmtId="276" fontId="122" fillId="0" borderId="0"/>
    <xf numFmtId="0" fontId="127" fillId="0" borderId="0" applyNumberFormat="0" applyAlignment="0">
      <alignment vertical="top"/>
    </xf>
    <xf numFmtId="277" fontId="29" fillId="0" borderId="0" applyFont="0" applyFill="0" applyBorder="0" applyAlignment="0" applyProtection="0"/>
    <xf numFmtId="278" fontId="29" fillId="0" borderId="0" applyFont="0" applyFill="0" applyBorder="0" applyAlignment="0" applyProtection="0"/>
    <xf numFmtId="0" fontId="29" fillId="0" borderId="41"/>
    <xf numFmtId="186" fontId="128" fillId="0" borderId="0"/>
    <xf numFmtId="0" fontId="129" fillId="8" borderId="14"/>
    <xf numFmtId="0" fontId="130" fillId="0" borderId="0" applyFill="0" applyBorder="0" applyProtection="0">
      <alignment horizontal="left"/>
    </xf>
    <xf numFmtId="0" fontId="69" fillId="0" borderId="0" applyFill="0" applyBorder="0" applyProtection="0">
      <alignment horizontal="left"/>
    </xf>
    <xf numFmtId="1" fontId="131" fillId="0" borderId="0" applyProtection="0">
      <alignment horizontal="right" vertical="center"/>
    </xf>
    <xf numFmtId="279" fontId="29" fillId="0" borderId="0" applyFont="0" applyFill="0" applyBorder="0" applyAlignment="0" applyProtection="0"/>
    <xf numFmtId="14" fontId="43" fillId="0" borderId="0">
      <alignment horizontal="center" wrapText="1"/>
      <protection locked="0"/>
    </xf>
    <xf numFmtId="169" fontId="111" fillId="0" borderId="0" applyFont="0" applyFill="0" applyBorder="0" applyAlignment="0" applyProtection="0"/>
    <xf numFmtId="258" fontId="29" fillId="0" borderId="0" applyFont="0" applyFill="0" applyBorder="0" applyAlignment="0" applyProtection="0"/>
    <xf numFmtId="280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281" fontId="43" fillId="0" borderId="0" applyFont="0" applyFill="0" applyBorder="0" applyProtection="0">
      <alignment horizontal="right"/>
    </xf>
    <xf numFmtId="282" fontId="13" fillId="0" borderId="0"/>
    <xf numFmtId="0" fontId="13" fillId="0" borderId="0"/>
    <xf numFmtId="283" fontId="13" fillId="0" borderId="0"/>
    <xf numFmtId="284" fontId="13" fillId="0" borderId="0"/>
    <xf numFmtId="285" fontId="13" fillId="0" borderId="0"/>
    <xf numFmtId="286" fontId="132" fillId="0" borderId="0" applyFont="0" applyFill="0" applyBorder="0" applyAlignment="0" applyProtection="0"/>
    <xf numFmtId="0" fontId="13" fillId="0" borderId="0"/>
    <xf numFmtId="0" fontId="13" fillId="0" borderId="0"/>
    <xf numFmtId="244" fontId="13" fillId="0" borderId="0"/>
    <xf numFmtId="267" fontId="13" fillId="0" borderId="0"/>
    <xf numFmtId="287" fontId="13" fillId="0" borderId="0"/>
    <xf numFmtId="288" fontId="13" fillId="0" borderId="0"/>
    <xf numFmtId="13" fontId="29" fillId="0" borderId="0" applyFont="0" applyFill="0" applyProtection="0"/>
    <xf numFmtId="261" fontId="29" fillId="0" borderId="0" applyFill="0" applyBorder="0" applyAlignment="0"/>
    <xf numFmtId="250" fontId="36" fillId="0" borderId="0" applyFill="0" applyBorder="0" applyAlignment="0"/>
    <xf numFmtId="261" fontId="29" fillId="0" borderId="0" applyFill="0" applyBorder="0" applyAlignment="0"/>
    <xf numFmtId="186" fontId="36" fillId="0" borderId="0" applyFill="0" applyBorder="0" applyAlignment="0"/>
    <xf numFmtId="250" fontId="36" fillId="0" borderId="0" applyFill="0" applyBorder="0" applyAlignment="0"/>
    <xf numFmtId="0" fontId="36" fillId="0" borderId="0" applyFill="0" applyBorder="0">
      <alignment vertical="top"/>
    </xf>
    <xf numFmtId="289" fontId="29" fillId="0" borderId="0"/>
    <xf numFmtId="37" fontId="29" fillId="0" borderId="0" applyFont="0" applyFill="0" applyBorder="0" applyAlignment="0" applyProtection="0"/>
    <xf numFmtId="0" fontId="67" fillId="0" borderId="0" applyNumberFormat="0" applyFill="0" applyBorder="0" applyAlignment="0" applyProtection="0"/>
    <xf numFmtId="3" fontId="133" fillId="0" borderId="0" applyFill="0" applyBorder="0" applyProtection="0"/>
    <xf numFmtId="244" fontId="17" fillId="0" borderId="0" applyNumberFormat="0" applyFill="0" applyBorder="0" applyAlignment="0" applyProtection="0"/>
    <xf numFmtId="290" fontId="29" fillId="0" borderId="0" applyProtection="0">
      <alignment horizontal="right"/>
    </xf>
    <xf numFmtId="291" fontId="29" fillId="0" borderId="0" applyProtection="0">
      <alignment horizontal="right"/>
    </xf>
    <xf numFmtId="0" fontId="134" fillId="29" borderId="0">
      <alignment wrapText="1"/>
    </xf>
    <xf numFmtId="0" fontId="115" fillId="39" borderId="5" applyNumberFormat="0" applyFont="0" applyBorder="0" applyAlignment="0" applyProtection="0"/>
    <xf numFmtId="0" fontId="135" fillId="0" borderId="0" applyNumberFormat="0">
      <alignment horizontal="left"/>
    </xf>
    <xf numFmtId="0" fontId="29" fillId="0" borderId="0"/>
    <xf numFmtId="0" fontId="79" fillId="0" borderId="0" applyNumberFormat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79" fillId="0" borderId="0" applyNumberFormat="0" applyFont="0" applyFill="0" applyBorder="0" applyAlignment="0" applyProtection="0"/>
    <xf numFmtId="0" fontId="79" fillId="0" borderId="0" applyNumberFormat="0" applyFont="0" applyFill="0" applyBorder="0" applyAlignment="0" applyProtection="0"/>
    <xf numFmtId="0" fontId="79" fillId="0" borderId="0" applyNumberFormat="0" applyFont="0" applyFill="0" applyBorder="0" applyAlignment="0" applyProtection="0"/>
    <xf numFmtId="0" fontId="8" fillId="0" borderId="0">
      <alignment vertical="top"/>
    </xf>
    <xf numFmtId="0" fontId="79" fillId="0" borderId="0" applyNumberFormat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79" fillId="0" borderId="0" applyNumberFormat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29" fillId="0" borderId="0"/>
    <xf numFmtId="0" fontId="29" fillId="0" borderId="0"/>
    <xf numFmtId="0" fontId="29" fillId="0" borderId="0"/>
    <xf numFmtId="0" fontId="8" fillId="0" borderId="0">
      <alignment vertical="top"/>
    </xf>
    <xf numFmtId="0" fontId="79" fillId="0" borderId="0" applyNumberFormat="0" applyFont="0" applyFill="0" applyBorder="0" applyAlignment="0" applyProtection="0"/>
    <xf numFmtId="0" fontId="79" fillId="0" borderId="0" applyNumberFormat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79" fillId="0" borderId="0" applyNumberFormat="0" applyFont="0" applyFill="0" applyBorder="0" applyAlignment="0" applyProtection="0"/>
    <xf numFmtId="0" fontId="79" fillId="0" borderId="0" applyNumberFormat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79" fillId="0" borderId="0" applyNumberFormat="0" applyFont="0" applyFill="0" applyBorder="0" applyAlignment="0" applyProtection="0"/>
    <xf numFmtId="0" fontId="79" fillId="0" borderId="0" applyNumberFormat="0" applyFont="0" applyFill="0" applyBorder="0" applyAlignment="0" applyProtection="0"/>
    <xf numFmtId="0" fontId="79" fillId="0" borderId="0" applyNumberFormat="0" applyFont="0" applyFill="0" applyBorder="0" applyAlignment="0" applyProtection="0"/>
    <xf numFmtId="0" fontId="79" fillId="0" borderId="0" applyNumberFormat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79" fillId="0" borderId="0" applyNumberFormat="0" applyFont="0" applyFill="0" applyBorder="0" applyAlignment="0" applyProtection="0"/>
    <xf numFmtId="0" fontId="8" fillId="0" borderId="0">
      <alignment vertical="top"/>
    </xf>
    <xf numFmtId="0" fontId="79" fillId="0" borderId="0" applyNumberFormat="0" applyFont="0" applyFill="0" applyBorder="0" applyAlignment="0" applyProtection="0"/>
    <xf numFmtId="0" fontId="79" fillId="0" borderId="0" applyNumberFormat="0" applyFont="0" applyFill="0" applyBorder="0" applyAlignment="0" applyProtection="0"/>
    <xf numFmtId="0" fontId="79" fillId="0" borderId="0" applyNumberFormat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79" fillId="0" borderId="0" applyNumberFormat="0" applyFont="0" applyFill="0" applyBorder="0" applyAlignment="0" applyProtection="0"/>
    <xf numFmtId="0" fontId="79" fillId="0" borderId="0" applyNumberFormat="0" applyFont="0" applyFill="0" applyBorder="0" applyAlignment="0" applyProtection="0"/>
    <xf numFmtId="0" fontId="79" fillId="0" borderId="0" applyNumberFormat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79" fillId="0" borderId="0" applyNumberFormat="0" applyFont="0" applyFill="0" applyBorder="0" applyAlignment="0" applyProtection="0"/>
    <xf numFmtId="0" fontId="79" fillId="0" borderId="0" applyNumberFormat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79" fillId="0" borderId="0" applyNumberFormat="0" applyFont="0" applyFill="0" applyBorder="0" applyAlignment="0" applyProtection="0"/>
    <xf numFmtId="0" fontId="79" fillId="0" borderId="0" applyNumberFormat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79" fillId="0" borderId="0" applyNumberFormat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79" fillId="0" borderId="0" applyNumberFormat="0" applyFont="0" applyFill="0" applyBorder="0" applyAlignment="0" applyProtection="0"/>
    <xf numFmtId="0" fontId="88" fillId="0" borderId="5">
      <alignment horizontal="center"/>
    </xf>
    <xf numFmtId="3" fontId="136" fillId="0" borderId="0" applyNumberFormat="0" applyAlignment="0">
      <alignment horizontal="right"/>
    </xf>
    <xf numFmtId="0" fontId="105" fillId="7" borderId="5">
      <protection locked="0"/>
    </xf>
    <xf numFmtId="3" fontId="101" fillId="23" borderId="17">
      <alignment horizontal="center"/>
    </xf>
    <xf numFmtId="0" fontId="105" fillId="7" borderId="5">
      <protection locked="0"/>
    </xf>
    <xf numFmtId="0" fontId="11" fillId="0" borderId="0" applyFill="0" applyBorder="0" applyProtection="0">
      <alignment horizontal="center" vertical="center"/>
    </xf>
    <xf numFmtId="0" fontId="137" fillId="0" borderId="0" applyBorder="0" applyProtection="0">
      <alignment vertical="center"/>
    </xf>
    <xf numFmtId="268" fontId="13" fillId="0" borderId="11" applyBorder="0" applyProtection="0">
      <alignment horizontal="right" vertical="center"/>
    </xf>
    <xf numFmtId="0" fontId="138" fillId="40" borderId="0" applyBorder="0" applyProtection="0">
      <alignment horizontal="centerContinuous" vertical="center"/>
    </xf>
    <xf numFmtId="0" fontId="138" fillId="25" borderId="11" applyBorder="0" applyProtection="0">
      <alignment horizontal="centerContinuous" vertical="center"/>
    </xf>
    <xf numFmtId="0" fontId="29" fillId="0" borderId="0" applyBorder="0" applyProtection="0">
      <alignment vertical="center"/>
    </xf>
    <xf numFmtId="0" fontId="11" fillId="0" borderId="0" applyFill="0" applyBorder="0" applyProtection="0"/>
    <xf numFmtId="0" fontId="139" fillId="0" borderId="0" applyNumberFormat="0">
      <alignment horizontal="left"/>
    </xf>
    <xf numFmtId="0" fontId="140" fillId="0" borderId="0" applyFill="0" applyBorder="0" applyProtection="0">
      <alignment horizontal="left"/>
    </xf>
    <xf numFmtId="0" fontId="117" fillId="0" borderId="10" applyFill="0" applyBorder="0" applyProtection="0">
      <alignment horizontal="left" vertical="top"/>
    </xf>
    <xf numFmtId="0" fontId="129" fillId="20" borderId="0"/>
    <xf numFmtId="49" fontId="47" fillId="0" borderId="0" applyFill="0" applyBorder="0" applyAlignment="0"/>
    <xf numFmtId="292" fontId="29" fillId="0" borderId="0" applyFill="0" applyBorder="0" applyAlignment="0"/>
    <xf numFmtId="169" fontId="36" fillId="0" borderId="0" applyFill="0" applyBorder="0" applyAlignment="0"/>
    <xf numFmtId="41" fontId="29" fillId="0" borderId="0" applyFont="0" applyFill="0" applyBorder="0" applyAlignment="0" applyProtection="0"/>
    <xf numFmtId="41" fontId="29" fillId="0" borderId="0" applyFont="0" applyFill="0" applyBorder="0" applyAlignment="0" applyProtection="0"/>
    <xf numFmtId="293" fontId="13" fillId="0" borderId="0" applyFont="0" applyFill="0" applyBorder="0" applyAlignment="0" applyProtection="0"/>
    <xf numFmtId="20" fontId="132" fillId="0" borderId="13" applyFill="0" applyBorder="0">
      <alignment horizontal="center" vertical="center"/>
    </xf>
    <xf numFmtId="0" fontId="141" fillId="0" borderId="0">
      <alignment horizontal="center"/>
    </xf>
    <xf numFmtId="20" fontId="114" fillId="0" borderId="13" applyFill="0" applyBorder="0">
      <alignment horizontal="center" vertical="top"/>
      <protection locked="0"/>
    </xf>
    <xf numFmtId="15" fontId="141" fillId="0" borderId="0">
      <alignment horizontal="center"/>
    </xf>
    <xf numFmtId="20" fontId="132" fillId="0" borderId="13" applyFill="0" applyBorder="0">
      <alignment horizontal="center" vertical="center"/>
    </xf>
    <xf numFmtId="0" fontId="33" fillId="0" borderId="0" applyNumberFormat="0" applyFill="0" applyBorder="0" applyAlignment="0" applyProtection="0"/>
    <xf numFmtId="0" fontId="9" fillId="0" borderId="0">
      <alignment vertical="center"/>
    </xf>
    <xf numFmtId="0" fontId="142" fillId="0" borderId="0" applyNumberFormat="0" applyFill="0" applyBorder="0" applyAlignment="0">
      <protection locked="0"/>
    </xf>
    <xf numFmtId="0" fontId="143" fillId="0" borderId="0">
      <alignment vertical="top"/>
    </xf>
    <xf numFmtId="3" fontId="101" fillId="20" borderId="17" applyProtection="0">
      <alignment horizontal="right"/>
      <protection locked="0"/>
    </xf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82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29" fillId="0" borderId="0"/>
    <xf numFmtId="0" fontId="4" fillId="0" borderId="0" applyBorder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 applyBorder="0"/>
    <xf numFmtId="43" fontId="4" fillId="0" borderId="0" applyFont="0" applyFill="0" applyBorder="0" applyAlignment="0" applyProtection="0"/>
    <xf numFmtId="0" fontId="4" fillId="0" borderId="0" applyBorder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0" borderId="0">
      <alignment vertical="center"/>
    </xf>
    <xf numFmtId="0" fontId="8" fillId="0" borderId="0" applyNumberFormat="0" applyAlignment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3" borderId="0" applyNumberFormat="0" applyFont="0" applyBorder="0" applyAlignment="0" applyProtection="0">
      <alignment vertical="center"/>
    </xf>
    <xf numFmtId="164" fontId="11" fillId="0" borderId="0" applyNumberForma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164" fontId="11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4" fillId="0" borderId="0"/>
    <xf numFmtId="0" fontId="4" fillId="0" borderId="0" applyBorder="0"/>
    <xf numFmtId="43" fontId="4" fillId="0" borderId="0" applyFont="0" applyFill="0" applyBorder="0" applyAlignment="0" applyProtection="0"/>
    <xf numFmtId="0" fontId="4" fillId="0" borderId="0" applyBorder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Border="0"/>
    <xf numFmtId="0" fontId="4" fillId="0" borderId="0"/>
    <xf numFmtId="43" fontId="4" fillId="0" borderId="0" applyFont="0" applyFill="0" applyBorder="0" applyAlignment="0" applyProtection="0"/>
    <xf numFmtId="0" fontId="8" fillId="0" borderId="0" applyNumberFormat="0" applyAlignment="0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3" borderId="0" applyNumberFormat="0" applyFont="0" applyBorder="0" applyAlignment="0" applyProtection="0">
      <alignment vertical="center"/>
    </xf>
    <xf numFmtId="164" fontId="11" fillId="0" borderId="0" applyNumberFormat="0" applyFill="0" applyBorder="0" applyAlignment="0" applyProtection="0">
      <alignment vertical="center"/>
    </xf>
    <xf numFmtId="164" fontId="11" fillId="0" borderId="0" applyNumberFormat="0" applyFill="0" applyBorder="0" applyAlignment="0" applyProtection="0">
      <alignment vertical="center"/>
    </xf>
    <xf numFmtId="164" fontId="11" fillId="0" borderId="0" applyNumberFormat="0" applyFill="0" applyBorder="0" applyAlignment="0" applyProtection="0">
      <alignment vertical="center"/>
    </xf>
    <xf numFmtId="164" fontId="11" fillId="0" borderId="0" applyNumberFormat="0" applyFill="0" applyBorder="0" applyAlignment="0" applyProtection="0">
      <alignment vertical="center"/>
    </xf>
    <xf numFmtId="164" fontId="11" fillId="0" borderId="0" applyNumberFormat="0" applyFill="0" applyBorder="0" applyAlignment="0" applyProtection="0">
      <alignment vertical="center"/>
    </xf>
    <xf numFmtId="164" fontId="11" fillId="0" borderId="0" applyNumberFormat="0" applyFill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 applyBorder="0"/>
    <xf numFmtId="43" fontId="4" fillId="0" borderId="0" applyFont="0" applyFill="0" applyBorder="0" applyAlignment="0" applyProtection="0"/>
    <xf numFmtId="0" fontId="8" fillId="0" borderId="0">
      <alignment vertical="center"/>
    </xf>
    <xf numFmtId="0" fontId="8" fillId="0" borderId="0" applyNumberFormat="0" applyAlignment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3" borderId="0" applyNumberFormat="0" applyFont="0" applyBorder="0" applyAlignment="0" applyProtection="0">
      <alignment vertical="center"/>
    </xf>
    <xf numFmtId="164" fontId="11" fillId="0" borderId="0" applyNumberForma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0" fontId="4" fillId="0" borderId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5" fillId="20" borderId="42">
      <alignment horizontal="right"/>
    </xf>
    <xf numFmtId="0" fontId="13" fillId="2" borderId="42"/>
    <xf numFmtId="0" fontId="29" fillId="7" borderId="47" applyNumberFormat="0">
      <alignment vertical="center"/>
    </xf>
    <xf numFmtId="192" fontId="30" fillId="0" borderId="48">
      <alignment vertical="center"/>
    </xf>
    <xf numFmtId="0" fontId="7" fillId="0" borderId="43">
      <alignment horizontal="left" vertical="center"/>
    </xf>
    <xf numFmtId="0" fontId="52" fillId="25" borderId="42"/>
    <xf numFmtId="0" fontId="55" fillId="0" borderId="44"/>
    <xf numFmtId="10" fontId="13" fillId="16" borderId="42" applyNumberFormat="0" applyBorder="0" applyAlignment="0" applyProtection="0"/>
    <xf numFmtId="170" fontId="29" fillId="20" borderId="42"/>
    <xf numFmtId="223" fontId="30" fillId="8" borderId="28" applyFont="0" applyFill="0" applyBorder="0" applyAlignment="0" applyProtection="0">
      <alignment horizontal="center" vertical="center"/>
    </xf>
    <xf numFmtId="0" fontId="13" fillId="7" borderId="42"/>
    <xf numFmtId="0" fontId="85" fillId="7" borderId="46"/>
    <xf numFmtId="0" fontId="29" fillId="26" borderId="42"/>
    <xf numFmtId="0" fontId="88" fillId="0" borderId="42">
      <alignment horizontal="center"/>
    </xf>
    <xf numFmtId="0" fontId="94" fillId="7" borderId="10"/>
    <xf numFmtId="192" fontId="26" fillId="0" borderId="29">
      <alignment vertical="center"/>
    </xf>
    <xf numFmtId="0" fontId="11" fillId="0" borderId="43">
      <alignment horizontal="right" wrapText="1"/>
    </xf>
    <xf numFmtId="192" fontId="26" fillId="0" borderId="29">
      <alignment vertical="center"/>
    </xf>
    <xf numFmtId="3" fontId="11" fillId="0" borderId="44" applyNumberFormat="0"/>
    <xf numFmtId="0" fontId="99" fillId="31" borderId="42"/>
    <xf numFmtId="10" fontId="29" fillId="18" borderId="42" applyNumberFormat="0" applyFont="0" applyBorder="0" applyAlignment="0" applyProtection="0">
      <protection locked="0"/>
    </xf>
    <xf numFmtId="232" fontId="73" fillId="0" borderId="10" applyFont="0" applyFill="0" applyBorder="0" applyAlignment="0" applyProtection="0">
      <alignment vertical="top" wrapText="1"/>
    </xf>
    <xf numFmtId="0" fontId="4" fillId="0" borderId="0"/>
    <xf numFmtId="43" fontId="4" fillId="0" borderId="0" applyFont="0" applyFill="0" applyBorder="0" applyAlignment="0" applyProtection="0"/>
    <xf numFmtId="246" fontId="8" fillId="0" borderId="4"/>
    <xf numFmtId="247" fontId="8" fillId="0" borderId="4"/>
    <xf numFmtId="248" fontId="8" fillId="0" borderId="4"/>
    <xf numFmtId="249" fontId="8" fillId="0" borderId="4"/>
    <xf numFmtId="251" fontId="8" fillId="0" borderId="4"/>
    <xf numFmtId="252" fontId="8" fillId="0" borderId="4"/>
    <xf numFmtId="255" fontId="8" fillId="0" borderId="4"/>
    <xf numFmtId="259" fontId="8" fillId="0" borderId="4"/>
    <xf numFmtId="260" fontId="8" fillId="0" borderId="4"/>
    <xf numFmtId="3" fontId="13" fillId="0" borderId="4" applyNumberFormat="0" applyBorder="0"/>
    <xf numFmtId="0" fontId="114" fillId="0" borderId="44" applyFill="0" applyBorder="0">
      <alignment vertical="top"/>
      <protection locked="0"/>
    </xf>
    <xf numFmtId="0" fontId="115" fillId="39" borderId="42" applyNumberFormat="0" applyFont="0" applyBorder="0" applyAlignment="0" applyProtection="0"/>
    <xf numFmtId="0" fontId="105" fillId="7" borderId="42">
      <protection locked="0"/>
    </xf>
    <xf numFmtId="268" fontId="13" fillId="0" borderId="44" applyBorder="0" applyProtection="0">
      <alignment horizontal="right" vertical="center"/>
    </xf>
    <xf numFmtId="0" fontId="138" fillId="25" borderId="44" applyBorder="0" applyProtection="0">
      <alignment horizontal="centerContinuous" vertical="center"/>
    </xf>
    <xf numFmtId="0" fontId="117" fillId="0" borderId="10" applyFill="0" applyBorder="0" applyProtection="0">
      <alignment horizontal="left" vertical="top"/>
    </xf>
    <xf numFmtId="20" fontId="132" fillId="0" borderId="45" applyFill="0" applyBorder="0">
      <alignment horizontal="center" vertical="center"/>
    </xf>
    <xf numFmtId="20" fontId="114" fillId="0" borderId="45" applyFill="0" applyBorder="0">
      <alignment horizontal="center" vertical="top"/>
      <protection locked="0"/>
    </xf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82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 applyBorder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 applyBorder="0"/>
    <xf numFmtId="43" fontId="4" fillId="0" borderId="0" applyFont="0" applyFill="0" applyBorder="0" applyAlignment="0" applyProtection="0"/>
    <xf numFmtId="0" fontId="4" fillId="0" borderId="0" applyBorder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 applyBorder="0"/>
    <xf numFmtId="43" fontId="4" fillId="0" borderId="0" applyFont="0" applyFill="0" applyBorder="0" applyAlignment="0" applyProtection="0"/>
    <xf numFmtId="0" fontId="4" fillId="0" borderId="0" applyBorder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Border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8" fillId="0" borderId="0">
      <alignment vertical="center"/>
    </xf>
    <xf numFmtId="0" fontId="29" fillId="7" borderId="47" applyNumberFormat="0">
      <alignment vertical="center"/>
    </xf>
    <xf numFmtId="164" fontId="11" fillId="0" borderId="0" applyNumberFormat="0" applyFill="0" applyBorder="0" applyAlignment="0" applyProtection="0">
      <alignment vertical="center"/>
    </xf>
    <xf numFmtId="0" fontId="88" fillId="0" borderId="42">
      <alignment horizontal="center"/>
    </xf>
    <xf numFmtId="43" fontId="8" fillId="0" borderId="0" applyFont="0" applyFill="0" applyBorder="0" applyAlignment="0" applyProtection="0"/>
    <xf numFmtId="0" fontId="88" fillId="0" borderId="42">
      <alignment horizontal="center"/>
    </xf>
    <xf numFmtId="0" fontId="88" fillId="0" borderId="42">
      <alignment horizontal="center"/>
    </xf>
    <xf numFmtId="0" fontId="29" fillId="26" borderId="42"/>
    <xf numFmtId="0" fontId="85" fillId="7" borderId="49"/>
    <xf numFmtId="164" fontId="11" fillId="0" borderId="0" applyNumberFormat="0" applyFill="0" applyBorder="0" applyAlignment="0" applyProtection="0">
      <alignment vertical="center"/>
    </xf>
    <xf numFmtId="259" fontId="8" fillId="0" borderId="50"/>
    <xf numFmtId="0" fontId="88" fillId="0" borderId="42">
      <alignment horizontal="center"/>
    </xf>
    <xf numFmtId="0" fontId="105" fillId="7" borderId="42">
      <protection locked="0"/>
    </xf>
    <xf numFmtId="0" fontId="29" fillId="7" borderId="51" applyNumberFormat="0">
      <alignment vertical="center"/>
    </xf>
    <xf numFmtId="0" fontId="117" fillId="0" borderId="10" applyFill="0" applyBorder="0" applyProtection="0">
      <alignment horizontal="left" vertical="top"/>
    </xf>
    <xf numFmtId="43" fontId="8" fillId="0" borderId="0" applyFont="0" applyFill="0" applyBorder="0" applyAlignment="0" applyProtection="0"/>
    <xf numFmtId="192" fontId="30" fillId="0" borderId="48">
      <alignment vertical="center"/>
    </xf>
    <xf numFmtId="192" fontId="26" fillId="0" borderId="29">
      <alignment vertical="center"/>
    </xf>
    <xf numFmtId="3" fontId="13" fillId="0" borderId="50" applyNumberFormat="0" applyBorder="0"/>
    <xf numFmtId="0" fontId="13" fillId="7" borderId="42"/>
    <xf numFmtId="223" fontId="30" fillId="8" borderId="53" applyFont="0" applyFill="0" applyBorder="0" applyAlignment="0" applyProtection="0">
      <alignment horizontal="center" vertical="center"/>
    </xf>
    <xf numFmtId="259" fontId="8" fillId="0" borderId="50"/>
    <xf numFmtId="251" fontId="8" fillId="0" borderId="50"/>
    <xf numFmtId="249" fontId="8" fillId="0" borderId="50"/>
    <xf numFmtId="248" fontId="8" fillId="0" borderId="50"/>
    <xf numFmtId="246" fontId="8" fillId="0" borderId="50"/>
    <xf numFmtId="0" fontId="29" fillId="7" borderId="47" applyNumberFormat="0">
      <alignment vertical="center"/>
    </xf>
    <xf numFmtId="251" fontId="8" fillId="0" borderId="50"/>
    <xf numFmtId="0" fontId="88" fillId="0" borderId="42">
      <alignment horizontal="center"/>
    </xf>
    <xf numFmtId="164" fontId="11" fillId="0" borderId="0" applyNumberFormat="0" applyFill="0" applyBorder="0" applyAlignment="0" applyProtection="0">
      <alignment vertical="center"/>
    </xf>
    <xf numFmtId="164" fontId="11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192" fontId="26" fillId="0" borderId="29">
      <alignment vertical="center"/>
    </xf>
    <xf numFmtId="0" fontId="88" fillId="0" borderId="42">
      <alignment horizontal="center"/>
    </xf>
    <xf numFmtId="252" fontId="8" fillId="0" borderId="50"/>
    <xf numFmtId="192" fontId="30" fillId="0" borderId="48">
      <alignment vertical="center"/>
    </xf>
    <xf numFmtId="255" fontId="8" fillId="0" borderId="50"/>
    <xf numFmtId="246" fontId="8" fillId="0" borderId="50"/>
    <xf numFmtId="249" fontId="8" fillId="0" borderId="50"/>
    <xf numFmtId="255" fontId="8" fillId="0" borderId="50"/>
    <xf numFmtId="192" fontId="30" fillId="0" borderId="52">
      <alignment vertical="center"/>
    </xf>
    <xf numFmtId="0" fontId="88" fillId="0" borderId="42">
      <alignment horizontal="center"/>
    </xf>
    <xf numFmtId="255" fontId="8" fillId="0" borderId="50"/>
    <xf numFmtId="0" fontId="11" fillId="0" borderId="43">
      <alignment horizontal="right" wrapText="1"/>
    </xf>
    <xf numFmtId="192" fontId="26" fillId="0" borderId="54">
      <alignment vertical="center"/>
    </xf>
    <xf numFmtId="0" fontId="94" fillId="7" borderId="10"/>
    <xf numFmtId="170" fontId="29" fillId="20" borderId="42"/>
    <xf numFmtId="259" fontId="8" fillId="0" borderId="50"/>
    <xf numFmtId="0" fontId="45" fillId="20" borderId="42">
      <alignment horizontal="right"/>
    </xf>
    <xf numFmtId="0" fontId="117" fillId="0" borderId="10" applyFill="0" applyBorder="0" applyProtection="0">
      <alignment horizontal="left" vertical="top"/>
    </xf>
    <xf numFmtId="164" fontId="11" fillId="0" borderId="0" applyNumberFormat="0" applyFill="0" applyBorder="0" applyAlignment="0" applyProtection="0">
      <alignment vertical="center"/>
    </xf>
    <xf numFmtId="0" fontId="55" fillId="0" borderId="44"/>
    <xf numFmtId="255" fontId="8" fillId="0" borderId="50"/>
    <xf numFmtId="255" fontId="8" fillId="0" borderId="50"/>
    <xf numFmtId="164" fontId="11" fillId="0" borderId="0" applyNumberFormat="0" applyFill="0" applyBorder="0" applyAlignment="0" applyProtection="0">
      <alignment vertical="center"/>
    </xf>
    <xf numFmtId="0" fontId="29" fillId="7" borderId="51" applyNumberFormat="0">
      <alignment vertical="center"/>
    </xf>
    <xf numFmtId="192" fontId="26" fillId="0" borderId="54">
      <alignment vertical="center"/>
    </xf>
    <xf numFmtId="246" fontId="8" fillId="0" borderId="50"/>
    <xf numFmtId="164" fontId="11" fillId="0" borderId="0" applyNumberFormat="0" applyFill="0" applyBorder="0" applyAlignment="0" applyProtection="0">
      <alignment vertical="center"/>
    </xf>
    <xf numFmtId="3" fontId="11" fillId="0" borderId="44" applyNumberFormat="0"/>
    <xf numFmtId="0" fontId="7" fillId="0" borderId="43">
      <alignment horizontal="left"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>
      <alignment vertical="center"/>
    </xf>
    <xf numFmtId="0" fontId="52" fillId="25" borderId="42"/>
    <xf numFmtId="0" fontId="8" fillId="0" borderId="0">
      <alignment vertical="center"/>
    </xf>
    <xf numFmtId="0" fontId="29" fillId="7" borderId="51" applyNumberFormat="0">
      <alignment vertical="center"/>
    </xf>
    <xf numFmtId="252" fontId="8" fillId="0" borderId="50"/>
    <xf numFmtId="170" fontId="29" fillId="20" borderId="42"/>
    <xf numFmtId="0" fontId="117" fillId="0" borderId="10" applyFill="0" applyBorder="0" applyProtection="0">
      <alignment horizontal="left" vertical="top"/>
    </xf>
    <xf numFmtId="3" fontId="13" fillId="0" borderId="50" applyNumberFormat="0" applyBorder="0"/>
    <xf numFmtId="0" fontId="105" fillId="7" borderId="42">
      <protection locked="0"/>
    </xf>
    <xf numFmtId="192" fontId="26" fillId="0" borderId="29">
      <alignment vertical="center"/>
    </xf>
    <xf numFmtId="249" fontId="8" fillId="0" borderId="50"/>
    <xf numFmtId="260" fontId="8" fillId="0" borderId="50"/>
    <xf numFmtId="192" fontId="26" fillId="0" borderId="29">
      <alignment vertical="center"/>
    </xf>
    <xf numFmtId="0" fontId="115" fillId="39" borderId="42" applyNumberFormat="0" applyFont="0" applyBorder="0" applyAlignment="0" applyProtection="0"/>
    <xf numFmtId="247" fontId="8" fillId="0" borderId="50"/>
    <xf numFmtId="249" fontId="8" fillId="0" borderId="50"/>
    <xf numFmtId="0" fontId="11" fillId="0" borderId="43">
      <alignment horizontal="right" wrapText="1"/>
    </xf>
    <xf numFmtId="192" fontId="26" fillId="0" borderId="54">
      <alignment vertical="center"/>
    </xf>
    <xf numFmtId="192" fontId="30" fillId="0" borderId="52">
      <alignment vertical="center"/>
    </xf>
    <xf numFmtId="260" fontId="8" fillId="0" borderId="50"/>
    <xf numFmtId="255" fontId="8" fillId="0" borderId="50"/>
    <xf numFmtId="255" fontId="8" fillId="0" borderId="50"/>
    <xf numFmtId="252" fontId="8" fillId="0" borderId="50"/>
    <xf numFmtId="247" fontId="8" fillId="0" borderId="50"/>
    <xf numFmtId="192" fontId="26" fillId="0" borderId="54">
      <alignment vertical="center"/>
    </xf>
    <xf numFmtId="192" fontId="26" fillId="0" borderId="54">
      <alignment vertical="center"/>
    </xf>
    <xf numFmtId="232" fontId="73" fillId="0" borderId="10" applyFont="0" applyFill="0" applyBorder="0" applyAlignment="0" applyProtection="0">
      <alignment vertical="top" wrapText="1"/>
    </xf>
    <xf numFmtId="0" fontId="115" fillId="39" borderId="42" applyNumberFormat="0" applyFont="0" applyBorder="0" applyAlignment="0" applyProtection="0"/>
    <xf numFmtId="223" fontId="30" fillId="8" borderId="28" applyFont="0" applyFill="0" applyBorder="0" applyAlignment="0" applyProtection="0">
      <alignment horizontal="center" vertical="center"/>
    </xf>
    <xf numFmtId="249" fontId="8" fillId="0" borderId="50"/>
    <xf numFmtId="248" fontId="8" fillId="0" borderId="50"/>
    <xf numFmtId="232" fontId="73" fillId="0" borderId="10" applyFont="0" applyFill="0" applyBorder="0" applyAlignment="0" applyProtection="0">
      <alignment vertical="top" wrapText="1"/>
    </xf>
    <xf numFmtId="0" fontId="94" fillId="7" borderId="10"/>
    <xf numFmtId="0" fontId="52" fillId="25" borderId="42"/>
    <xf numFmtId="251" fontId="8" fillId="0" borderId="50"/>
    <xf numFmtId="0" fontId="8" fillId="0" borderId="0">
      <alignment vertical="center"/>
    </xf>
    <xf numFmtId="232" fontId="73" fillId="0" borderId="10" applyFont="0" applyFill="0" applyBorder="0" applyAlignment="0" applyProtection="0">
      <alignment vertical="top" wrapText="1"/>
    </xf>
    <xf numFmtId="10" fontId="29" fillId="18" borderId="42" applyNumberFormat="0" applyFont="0" applyBorder="0" applyAlignment="0" applyProtection="0">
      <protection locked="0"/>
    </xf>
    <xf numFmtId="43" fontId="8" fillId="0" borderId="0" applyFont="0" applyFill="0" applyBorder="0" applyAlignment="0" applyProtection="0"/>
    <xf numFmtId="0" fontId="13" fillId="2" borderId="42"/>
    <xf numFmtId="0" fontId="99" fillId="31" borderId="42"/>
    <xf numFmtId="192" fontId="26" fillId="0" borderId="54">
      <alignment vertical="center"/>
    </xf>
    <xf numFmtId="0" fontId="85" fillId="7" borderId="49"/>
    <xf numFmtId="249" fontId="8" fillId="0" borderId="50"/>
    <xf numFmtId="246" fontId="8" fillId="0" borderId="50"/>
    <xf numFmtId="0" fontId="13" fillId="7" borderId="42"/>
    <xf numFmtId="223" fontId="30" fillId="8" borderId="53" applyFont="0" applyFill="0" applyBorder="0" applyAlignment="0" applyProtection="0">
      <alignment horizontal="center" vertical="center"/>
    </xf>
    <xf numFmtId="0" fontId="8" fillId="0" borderId="0">
      <alignment vertical="center"/>
    </xf>
    <xf numFmtId="10" fontId="13" fillId="16" borderId="42" applyNumberFormat="0" applyBorder="0" applyAlignment="0" applyProtection="0"/>
    <xf numFmtId="0" fontId="29" fillId="7" borderId="51" applyNumberFormat="0">
      <alignment vertical="center"/>
    </xf>
    <xf numFmtId="10" fontId="13" fillId="16" borderId="42" applyNumberFormat="0" applyBorder="0" applyAlignment="0" applyProtection="0"/>
    <xf numFmtId="247" fontId="8" fillId="0" borderId="50"/>
    <xf numFmtId="246" fontId="8" fillId="0" borderId="5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49" fontId="8" fillId="0" borderId="50"/>
    <xf numFmtId="0" fontId="114" fillId="0" borderId="44" applyFill="0" applyBorder="0">
      <alignment vertical="top"/>
      <protection locked="0"/>
    </xf>
    <xf numFmtId="164" fontId="11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246" fontId="8" fillId="0" borderId="50"/>
    <xf numFmtId="10" fontId="29" fillId="18" borderId="42" applyNumberFormat="0" applyFont="0" applyBorder="0" applyAlignment="0" applyProtection="0">
      <protection locked="0"/>
    </xf>
    <xf numFmtId="43" fontId="8" fillId="0" borderId="0" applyFont="0" applyFill="0" applyBorder="0" applyAlignment="0" applyProtection="0"/>
    <xf numFmtId="0" fontId="99" fillId="31" borderId="42"/>
    <xf numFmtId="0" fontId="8" fillId="0" borderId="0">
      <alignment vertical="center"/>
    </xf>
    <xf numFmtId="248" fontId="8" fillId="0" borderId="50"/>
    <xf numFmtId="268" fontId="13" fillId="0" borderId="44" applyBorder="0" applyProtection="0">
      <alignment horizontal="right" vertical="center"/>
    </xf>
    <xf numFmtId="0" fontId="138" fillId="25" borderId="44" applyBorder="0" applyProtection="0">
      <alignment horizontal="centerContinuous" vertical="center"/>
    </xf>
    <xf numFmtId="249" fontId="8" fillId="0" borderId="50"/>
    <xf numFmtId="164" fontId="11" fillId="0" borderId="0" applyNumberFormat="0" applyFill="0" applyBorder="0" applyAlignment="0" applyProtection="0">
      <alignment vertical="center"/>
    </xf>
    <xf numFmtId="20" fontId="132" fillId="0" borderId="45" applyFill="0" applyBorder="0">
      <alignment horizontal="center" vertical="center"/>
    </xf>
    <xf numFmtId="246" fontId="8" fillId="0" borderId="50"/>
    <xf numFmtId="20" fontId="114" fillId="0" borderId="45" applyFill="0" applyBorder="0">
      <alignment horizontal="center" vertical="top"/>
      <protection locked="0"/>
    </xf>
    <xf numFmtId="0" fontId="45" fillId="20" borderId="42">
      <alignment horizontal="right"/>
    </xf>
    <xf numFmtId="0" fontId="85" fillId="7" borderId="49"/>
    <xf numFmtId="223" fontId="30" fillId="8" borderId="53" applyFont="0" applyFill="0" applyBorder="0" applyAlignment="0" applyProtection="0">
      <alignment horizontal="center" vertical="center"/>
    </xf>
    <xf numFmtId="192" fontId="30" fillId="0" borderId="52">
      <alignment vertical="center"/>
    </xf>
    <xf numFmtId="0" fontId="7" fillId="0" borderId="43">
      <alignment horizontal="left" vertical="center"/>
    </xf>
    <xf numFmtId="255" fontId="8" fillId="0" borderId="50"/>
    <xf numFmtId="260" fontId="8" fillId="0" borderId="50"/>
    <xf numFmtId="0" fontId="94" fillId="7" borderId="10"/>
    <xf numFmtId="223" fontId="30" fillId="8" borderId="28" applyFont="0" applyFill="0" applyBorder="0" applyAlignment="0" applyProtection="0">
      <alignment horizontal="center" vertical="center"/>
    </xf>
    <xf numFmtId="0" fontId="13" fillId="2" borderId="42"/>
    <xf numFmtId="0" fontId="29" fillId="26" borderId="42"/>
    <xf numFmtId="0" fontId="88" fillId="0" borderId="42">
      <alignment horizontal="center"/>
    </xf>
    <xf numFmtId="3" fontId="13" fillId="0" borderId="50" applyNumberFormat="0" applyBorder="0"/>
    <xf numFmtId="0" fontId="29" fillId="7" borderId="51" applyNumberFormat="0">
      <alignment vertical="center"/>
    </xf>
    <xf numFmtId="246" fontId="8" fillId="0" borderId="50"/>
    <xf numFmtId="43" fontId="8" fillId="0" borderId="0" applyFont="0" applyFill="0" applyBorder="0" applyAlignment="0" applyProtection="0"/>
    <xf numFmtId="0" fontId="29" fillId="7" borderId="47" applyNumberFormat="0">
      <alignment vertical="center"/>
    </xf>
    <xf numFmtId="0" fontId="4" fillId="0" borderId="0"/>
    <xf numFmtId="0" fontId="8" fillId="0" borderId="0">
      <alignment vertical="center"/>
    </xf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" fillId="0" borderId="0"/>
    <xf numFmtId="0" fontId="4" fillId="0" borderId="0" applyBorder="0"/>
    <xf numFmtId="43" fontId="4" fillId="0" borderId="0" applyFont="0" applyFill="0" applyBorder="0" applyAlignment="0" applyProtection="0"/>
    <xf numFmtId="0" fontId="8" fillId="0" borderId="0">
      <alignment vertical="center"/>
    </xf>
    <xf numFmtId="43" fontId="8" fillId="0" borderId="0" applyFont="0" applyFill="0" applyBorder="0" applyAlignment="0" applyProtection="0"/>
    <xf numFmtId="0" fontId="4" fillId="0" borderId="0"/>
    <xf numFmtId="171" fontId="29" fillId="0" borderId="0" applyFont="0" applyFill="0" applyBorder="0" applyAlignment="0" applyProtection="0"/>
    <xf numFmtId="0" fontId="8" fillId="0" borderId="0">
      <alignment vertical="center"/>
    </xf>
    <xf numFmtId="9" fontId="29" fillId="0" borderId="0" applyFont="0" applyFill="0" applyBorder="0" applyAlignment="0" applyProtection="0"/>
    <xf numFmtId="0" fontId="45" fillId="20" borderId="55">
      <alignment horizontal="right"/>
    </xf>
    <xf numFmtId="0" fontId="13" fillId="2" borderId="55"/>
    <xf numFmtId="0" fontId="29" fillId="7" borderId="51" applyNumberFormat="0">
      <alignment vertical="center"/>
    </xf>
    <xf numFmtId="0" fontId="7" fillId="0" borderId="56">
      <alignment horizontal="left" vertical="center"/>
    </xf>
    <xf numFmtId="0" fontId="52" fillId="25" borderId="55"/>
    <xf numFmtId="10" fontId="13" fillId="16" borderId="55" applyNumberFormat="0" applyBorder="0" applyAlignment="0" applyProtection="0"/>
    <xf numFmtId="170" fontId="29" fillId="20" borderId="55"/>
    <xf numFmtId="0" fontId="13" fillId="7" borderId="55"/>
    <xf numFmtId="0" fontId="85" fillId="7" borderId="57"/>
    <xf numFmtId="0" fontId="29" fillId="26" borderId="55"/>
    <xf numFmtId="0" fontId="88" fillId="0" borderId="55">
      <alignment horizontal="center"/>
    </xf>
    <xf numFmtId="0" fontId="11" fillId="0" borderId="56">
      <alignment horizontal="right" wrapText="1"/>
    </xf>
    <xf numFmtId="0" fontId="99" fillId="31" borderId="55"/>
    <xf numFmtId="10" fontId="29" fillId="18" borderId="55" applyNumberFormat="0" applyFont="0" applyBorder="0" applyAlignment="0" applyProtection="0">
      <protection locked="0"/>
    </xf>
    <xf numFmtId="246" fontId="8" fillId="0" borderId="58"/>
    <xf numFmtId="247" fontId="8" fillId="0" borderId="58"/>
    <xf numFmtId="248" fontId="8" fillId="0" borderId="58"/>
    <xf numFmtId="249" fontId="8" fillId="0" borderId="58"/>
    <xf numFmtId="251" fontId="8" fillId="0" borderId="58"/>
    <xf numFmtId="252" fontId="8" fillId="0" borderId="58"/>
    <xf numFmtId="255" fontId="8" fillId="0" borderId="58"/>
    <xf numFmtId="259" fontId="8" fillId="0" borderId="58"/>
    <xf numFmtId="260" fontId="8" fillId="0" borderId="58"/>
    <xf numFmtId="3" fontId="13" fillId="0" borderId="58" applyNumberFormat="0" applyBorder="0"/>
    <xf numFmtId="0" fontId="115" fillId="39" borderId="55" applyNumberFormat="0" applyFont="0" applyBorder="0" applyAlignment="0" applyProtection="0"/>
    <xf numFmtId="0" fontId="105" fillId="7" borderId="55">
      <protection locked="0"/>
    </xf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88" fillId="0" borderId="158">
      <alignment horizontal="center"/>
    </xf>
    <xf numFmtId="0" fontId="105" fillId="7" borderId="150">
      <protection locked="0"/>
    </xf>
    <xf numFmtId="247" fontId="8" fillId="0" borderId="124"/>
    <xf numFmtId="249" fontId="8" fillId="0" borderId="124"/>
    <xf numFmtId="192" fontId="26" fillId="0" borderId="115">
      <alignment vertical="center"/>
    </xf>
    <xf numFmtId="192" fontId="30" fillId="0" borderId="136">
      <alignment vertical="center"/>
    </xf>
    <xf numFmtId="192" fontId="30" fillId="0" borderId="136">
      <alignment vertical="center"/>
    </xf>
    <xf numFmtId="0" fontId="29" fillId="7" borderId="104" applyNumberFormat="0">
      <alignment vertical="center"/>
    </xf>
    <xf numFmtId="255" fontId="8" fillId="0" borderId="79"/>
    <xf numFmtId="0" fontId="29" fillId="7" borderId="66" applyNumberFormat="0">
      <alignment vertical="center"/>
    </xf>
    <xf numFmtId="0" fontId="2" fillId="0" borderId="0"/>
    <xf numFmtId="17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117" fillId="0" borderId="128" applyFill="0" applyBorder="0" applyProtection="0">
      <alignment horizontal="left" vertical="top"/>
    </xf>
    <xf numFmtId="0" fontId="2" fillId="0" borderId="0"/>
    <xf numFmtId="0" fontId="88" fillId="0" borderId="139">
      <alignment horizontal="center"/>
    </xf>
    <xf numFmtId="0" fontId="88" fillId="0" borderId="108">
      <alignment horizontal="center"/>
    </xf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46" fontId="8" fillId="0" borderId="124"/>
    <xf numFmtId="0" fontId="29" fillId="26" borderId="125"/>
    <xf numFmtId="0" fontId="45" fillId="20" borderId="150">
      <alignment horizontal="right"/>
    </xf>
    <xf numFmtId="223" fontId="30" fillId="8" borderId="106" applyFont="0" applyFill="0" applyBorder="0" applyAlignment="0" applyProtection="0">
      <alignment horizontal="center" vertical="center"/>
    </xf>
    <xf numFmtId="192" fontId="26" fillId="0" borderId="147">
      <alignment vertical="center"/>
    </xf>
    <xf numFmtId="192" fontId="30" fillId="0" borderId="97">
      <alignment vertical="center"/>
    </xf>
    <xf numFmtId="249" fontId="8" fillId="0" borderId="141"/>
    <xf numFmtId="0" fontId="11" fillId="0" borderId="151">
      <alignment horizontal="right" wrapText="1"/>
    </xf>
    <xf numFmtId="255" fontId="8" fillId="0" borderId="149"/>
    <xf numFmtId="259" fontId="8" fillId="0" borderId="134"/>
    <xf numFmtId="255" fontId="8" fillId="0" borderId="134"/>
    <xf numFmtId="0" fontId="105" fillId="7" borderId="150">
      <protection locked="0"/>
    </xf>
    <xf numFmtId="0" fontId="115" fillId="39" borderId="150" applyNumberFormat="0" applyFont="0" applyBorder="0" applyAlignment="0" applyProtection="0"/>
    <xf numFmtId="259" fontId="8" fillId="0" borderId="118"/>
    <xf numFmtId="252" fontId="8" fillId="0" borderId="149"/>
    <xf numFmtId="0" fontId="29" fillId="7" borderId="129" applyNumberFormat="0">
      <alignment vertical="center"/>
    </xf>
    <xf numFmtId="0" fontId="13" fillId="7" borderId="102"/>
    <xf numFmtId="0" fontId="88" fillId="0" borderId="158">
      <alignment horizontal="center"/>
    </xf>
    <xf numFmtId="192" fontId="26" fillId="0" borderId="107">
      <alignment vertical="center"/>
    </xf>
    <xf numFmtId="0" fontId="29" fillId="26" borderId="102"/>
    <xf numFmtId="248" fontId="8" fillId="0" borderId="118"/>
    <xf numFmtId="0" fontId="99" fillId="31" borderId="102"/>
    <xf numFmtId="249" fontId="8" fillId="0" borderId="117"/>
    <xf numFmtId="192" fontId="26" fillId="0" borderId="115">
      <alignment vertical="center"/>
    </xf>
    <xf numFmtId="0" fontId="88" fillId="0" borderId="139">
      <alignment horizontal="center"/>
    </xf>
    <xf numFmtId="170" fontId="29" fillId="20" borderId="139"/>
    <xf numFmtId="255" fontId="8" fillId="0" borderId="141"/>
    <xf numFmtId="0" fontId="88" fillId="0" borderId="102">
      <alignment horizontal="center"/>
    </xf>
    <xf numFmtId="248" fontId="8" fillId="0" borderId="117"/>
    <xf numFmtId="246" fontId="8" fillId="0" borderId="157"/>
    <xf numFmtId="0" fontId="29" fillId="26" borderId="139"/>
    <xf numFmtId="246" fontId="8" fillId="0" borderId="141"/>
    <xf numFmtId="170" fontId="29" fillId="20" borderId="150"/>
    <xf numFmtId="0" fontId="13" fillId="2" borderId="150"/>
    <xf numFmtId="3" fontId="13" fillId="0" borderId="118" applyNumberFormat="0" applyBorder="0"/>
    <xf numFmtId="246" fontId="8" fillId="0" borderId="134"/>
    <xf numFmtId="3" fontId="13" fillId="0" borderId="124" applyNumberFormat="0" applyBorder="0"/>
    <xf numFmtId="260" fontId="8" fillId="0" borderId="124"/>
    <xf numFmtId="259" fontId="8" fillId="0" borderId="134"/>
    <xf numFmtId="0" fontId="29" fillId="7" borderId="161" applyNumberFormat="0">
      <alignment vertical="center"/>
    </xf>
    <xf numFmtId="249" fontId="8" fillId="0" borderId="117"/>
    <xf numFmtId="192" fontId="26" fillId="0" borderId="164">
      <alignment vertical="center"/>
    </xf>
    <xf numFmtId="192" fontId="26" fillId="0" borderId="164">
      <alignment vertical="center"/>
    </xf>
    <xf numFmtId="192" fontId="30" fillId="0" borderId="145">
      <alignment vertical="center"/>
    </xf>
    <xf numFmtId="246" fontId="8" fillId="0" borderId="124"/>
    <xf numFmtId="249" fontId="8" fillId="0" borderId="92"/>
    <xf numFmtId="259" fontId="8" fillId="0" borderId="149"/>
    <xf numFmtId="3" fontId="13" fillId="0" borderId="117" applyNumberFormat="0" applyBorder="0"/>
    <xf numFmtId="246" fontId="8" fillId="0" borderId="92"/>
    <xf numFmtId="260" fontId="8" fillId="0" borderId="117"/>
    <xf numFmtId="259" fontId="8" fillId="0" borderId="117"/>
    <xf numFmtId="255" fontId="8" fillId="0" borderId="134"/>
    <xf numFmtId="255" fontId="8" fillId="0" borderId="149"/>
    <xf numFmtId="249" fontId="8" fillId="0" borderId="157"/>
    <xf numFmtId="0" fontId="85" fillId="7" borderId="156"/>
    <xf numFmtId="0" fontId="105" fillId="7" borderId="102">
      <protection locked="0"/>
    </xf>
    <xf numFmtId="0" fontId="45" fillId="20" borderId="139">
      <alignment horizontal="right"/>
    </xf>
    <xf numFmtId="0" fontId="52" fillId="25" borderId="108"/>
    <xf numFmtId="170" fontId="29" fillId="20" borderId="108"/>
    <xf numFmtId="0" fontId="29" fillId="26" borderId="108"/>
    <xf numFmtId="192" fontId="26" fillId="0" borderId="115">
      <alignment vertical="center"/>
    </xf>
    <xf numFmtId="192" fontId="26" fillId="0" borderId="115">
      <alignment vertical="center"/>
    </xf>
    <xf numFmtId="0" fontId="99" fillId="31" borderId="108"/>
    <xf numFmtId="10" fontId="29" fillId="18" borderId="108" applyNumberFormat="0" applyFont="0" applyBorder="0" applyAlignment="0" applyProtection="0">
      <protection locked="0"/>
    </xf>
    <xf numFmtId="232" fontId="73" fillId="0" borderId="110" applyFont="0" applyFill="0" applyBorder="0" applyAlignment="0" applyProtection="0">
      <alignment vertical="top" wrapText="1"/>
    </xf>
    <xf numFmtId="260" fontId="8" fillId="0" borderId="118"/>
    <xf numFmtId="0" fontId="29" fillId="26" borderId="158"/>
    <xf numFmtId="0" fontId="85" fillId="7" borderId="123"/>
    <xf numFmtId="249" fontId="8" fillId="0" borderId="124"/>
    <xf numFmtId="0" fontId="99" fillId="31" borderId="125"/>
    <xf numFmtId="0" fontId="94" fillId="7" borderId="127"/>
    <xf numFmtId="0" fontId="117" fillId="0" borderId="142" applyFill="0" applyBorder="0" applyProtection="0">
      <alignment horizontal="left" vertical="top"/>
    </xf>
    <xf numFmtId="0" fontId="29" fillId="26" borderId="150"/>
    <xf numFmtId="0" fontId="88" fillId="0" borderId="125">
      <alignment horizontal="center"/>
    </xf>
    <xf numFmtId="0" fontId="85" fillId="7" borderId="133"/>
    <xf numFmtId="192" fontId="26" fillId="0" borderId="138">
      <alignment vertical="center"/>
    </xf>
    <xf numFmtId="246" fontId="8" fillId="0" borderId="124"/>
    <xf numFmtId="0" fontId="45" fillId="20" borderId="108">
      <alignment horizontal="right"/>
    </xf>
    <xf numFmtId="0" fontId="13" fillId="2" borderId="108"/>
    <xf numFmtId="0" fontId="29" fillId="7" borderId="112" applyNumberFormat="0">
      <alignment vertical="center"/>
    </xf>
    <xf numFmtId="0" fontId="52" fillId="25" borderId="139"/>
    <xf numFmtId="0" fontId="115" fillId="39" borderId="139" applyNumberFormat="0" applyFont="0" applyBorder="0" applyAlignment="0" applyProtection="0"/>
    <xf numFmtId="192" fontId="26" fillId="0" borderId="132">
      <alignment vertical="center"/>
    </xf>
    <xf numFmtId="0" fontId="117" fillId="0" borderId="160" applyFill="0" applyBorder="0" applyProtection="0">
      <alignment horizontal="left" vertical="top"/>
    </xf>
    <xf numFmtId="3" fontId="13" fillId="0" borderId="134" applyNumberFormat="0" applyBorder="0"/>
    <xf numFmtId="259" fontId="8" fillId="0" borderId="124"/>
    <xf numFmtId="248" fontId="8" fillId="0" borderId="124"/>
    <xf numFmtId="246" fontId="8" fillId="0" borderId="124"/>
    <xf numFmtId="255" fontId="8" fillId="0" borderId="124"/>
    <xf numFmtId="10" fontId="29" fillId="18" borderId="139" applyNumberFormat="0" applyFont="0" applyBorder="0" applyAlignment="0" applyProtection="0">
      <protection locked="0"/>
    </xf>
    <xf numFmtId="0" fontId="29" fillId="7" borderId="129" applyNumberFormat="0">
      <alignment vertical="center"/>
    </xf>
    <xf numFmtId="259" fontId="8" fillId="0" borderId="141"/>
    <xf numFmtId="0" fontId="13" fillId="7" borderId="158"/>
    <xf numFmtId="0" fontId="88" fillId="0" borderId="125">
      <alignment horizontal="center"/>
    </xf>
    <xf numFmtId="192" fontId="30" fillId="0" borderId="105">
      <alignment vertical="center"/>
    </xf>
    <xf numFmtId="255" fontId="8" fillId="0" borderId="157"/>
    <xf numFmtId="246" fontId="8" fillId="0" borderId="134"/>
    <xf numFmtId="223" fontId="30" fillId="8" borderId="137" applyFont="0" applyFill="0" applyBorder="0" applyAlignment="0" applyProtection="0">
      <alignment horizontal="center" vertical="center"/>
    </xf>
    <xf numFmtId="0" fontId="29" fillId="26" borderId="93"/>
    <xf numFmtId="192" fontId="30" fillId="0" borderId="145">
      <alignment vertical="center"/>
    </xf>
    <xf numFmtId="0" fontId="45" fillId="20" borderId="59">
      <alignment horizontal="right"/>
    </xf>
    <xf numFmtId="3" fontId="13" fillId="0" borderId="141" applyNumberFormat="0" applyBorder="0"/>
    <xf numFmtId="246" fontId="8" fillId="0" borderId="149"/>
    <xf numFmtId="249" fontId="8" fillId="0" borderId="134"/>
    <xf numFmtId="0" fontId="13" fillId="2" borderId="59"/>
    <xf numFmtId="0" fontId="29" fillId="7" borderId="51" applyNumberFormat="0">
      <alignment vertical="center"/>
    </xf>
    <xf numFmtId="3" fontId="13" fillId="0" borderId="124" applyNumberFormat="0" applyBorder="0"/>
    <xf numFmtId="249" fontId="8" fillId="0" borderId="124"/>
    <xf numFmtId="260" fontId="8" fillId="0" borderId="124"/>
    <xf numFmtId="192" fontId="26" fillId="0" borderId="132">
      <alignment vertical="center"/>
    </xf>
    <xf numFmtId="251" fontId="8" fillId="0" borderId="124"/>
    <xf numFmtId="0" fontId="52" fillId="25" borderId="59"/>
    <xf numFmtId="0" fontId="13" fillId="2" borderId="125"/>
    <xf numFmtId="0" fontId="55" fillId="0" borderId="60"/>
    <xf numFmtId="247" fontId="8" fillId="0" borderId="124"/>
    <xf numFmtId="0" fontId="29" fillId="7" borderId="152" applyNumberFormat="0">
      <alignment vertical="center"/>
    </xf>
    <xf numFmtId="10" fontId="13" fillId="16" borderId="59" applyNumberFormat="0" applyBorder="0" applyAlignment="0" applyProtection="0"/>
    <xf numFmtId="251" fontId="8" fillId="0" borderId="134"/>
    <xf numFmtId="251" fontId="8" fillId="0" borderId="134"/>
    <xf numFmtId="0" fontId="117" fillId="0" borderId="127" applyFill="0" applyBorder="0" applyProtection="0">
      <alignment horizontal="left" vertical="top"/>
    </xf>
    <xf numFmtId="0" fontId="88" fillId="0" borderId="125">
      <alignment horizontal="center"/>
    </xf>
    <xf numFmtId="246" fontId="8" fillId="0" borderId="134"/>
    <xf numFmtId="260" fontId="8" fillId="0" borderId="134"/>
    <xf numFmtId="0" fontId="29" fillId="7" borderId="161" applyNumberFormat="0">
      <alignment vertical="center"/>
    </xf>
    <xf numFmtId="192" fontId="26" fillId="0" borderId="115">
      <alignment vertical="center"/>
    </xf>
    <xf numFmtId="0" fontId="29" fillId="7" borderId="119" applyNumberFormat="0">
      <alignment vertical="center"/>
    </xf>
    <xf numFmtId="0" fontId="85" fillId="7" borderId="123"/>
    <xf numFmtId="10" fontId="13" fillId="16" borderId="125" applyNumberFormat="0" applyBorder="0" applyAlignment="0" applyProtection="0"/>
    <xf numFmtId="259" fontId="8" fillId="0" borderId="124"/>
    <xf numFmtId="252" fontId="8" fillId="0" borderId="124"/>
    <xf numFmtId="192" fontId="26" fillId="0" borderId="122">
      <alignment vertical="center"/>
    </xf>
    <xf numFmtId="170" fontId="29" fillId="20" borderId="59"/>
    <xf numFmtId="0" fontId="99" fillId="31" borderId="139"/>
    <xf numFmtId="192" fontId="26" fillId="0" borderId="122">
      <alignment vertical="center"/>
    </xf>
    <xf numFmtId="249" fontId="8" fillId="0" borderId="124"/>
    <xf numFmtId="255" fontId="8" fillId="0" borderId="124"/>
    <xf numFmtId="223" fontId="30" fillId="8" borderId="121" applyFont="0" applyFill="0" applyBorder="0" applyAlignment="0" applyProtection="0">
      <alignment horizontal="center" vertical="center"/>
    </xf>
    <xf numFmtId="192" fontId="30" fillId="0" borderId="130">
      <alignment vertical="center"/>
    </xf>
    <xf numFmtId="0" fontId="88" fillId="0" borderId="125">
      <alignment horizontal="center"/>
    </xf>
    <xf numFmtId="0" fontId="13" fillId="7" borderId="59"/>
    <xf numFmtId="0" fontId="29" fillId="7" borderId="112" applyNumberFormat="0">
      <alignment vertical="center"/>
    </xf>
    <xf numFmtId="248" fontId="8" fillId="0" borderId="134"/>
    <xf numFmtId="192" fontId="30" fillId="0" borderId="130">
      <alignment vertical="center"/>
    </xf>
    <xf numFmtId="0" fontId="88" fillId="0" borderId="102">
      <alignment horizontal="center"/>
    </xf>
    <xf numFmtId="0" fontId="29" fillId="7" borderId="104" applyNumberFormat="0">
      <alignment vertical="center"/>
    </xf>
    <xf numFmtId="0" fontId="29" fillId="26" borderId="59"/>
    <xf numFmtId="0" fontId="88" fillId="0" borderId="59">
      <alignment horizontal="center"/>
    </xf>
    <xf numFmtId="252" fontId="8" fillId="0" borderId="134"/>
    <xf numFmtId="0" fontId="52" fillId="25" borderId="84"/>
    <xf numFmtId="170" fontId="29" fillId="20" borderId="84"/>
    <xf numFmtId="0" fontId="88" fillId="0" borderId="84">
      <alignment horizontal="center"/>
    </xf>
    <xf numFmtId="0" fontId="88" fillId="0" borderId="84">
      <alignment horizontal="center"/>
    </xf>
    <xf numFmtId="0" fontId="88" fillId="0" borderId="84">
      <alignment horizontal="center"/>
    </xf>
    <xf numFmtId="3" fontId="11" fillId="0" borderId="60" applyNumberFormat="0"/>
    <xf numFmtId="0" fontId="88" fillId="0" borderId="125">
      <alignment horizontal="center"/>
    </xf>
    <xf numFmtId="0" fontId="99" fillId="31" borderId="59"/>
    <xf numFmtId="0" fontId="29" fillId="7" borderId="87" applyNumberFormat="0">
      <alignment vertical="center"/>
    </xf>
    <xf numFmtId="0" fontId="88" fillId="0" borderId="84">
      <alignment horizontal="center"/>
    </xf>
    <xf numFmtId="0" fontId="29" fillId="26" borderId="84"/>
    <xf numFmtId="0" fontId="85" fillId="7" borderId="91"/>
    <xf numFmtId="10" fontId="29" fillId="18" borderId="59" applyNumberFormat="0" applyFont="0" applyBorder="0" applyAlignment="0" applyProtection="0">
      <protection locked="0"/>
    </xf>
    <xf numFmtId="247" fontId="8" fillId="0" borderId="134"/>
    <xf numFmtId="0" fontId="88" fillId="0" borderId="93">
      <alignment horizontal="center"/>
    </xf>
    <xf numFmtId="246" fontId="8" fillId="0" borderId="117"/>
    <xf numFmtId="3" fontId="13" fillId="0" borderId="134" applyNumberFormat="0" applyBorder="0"/>
    <xf numFmtId="0" fontId="2" fillId="0" borderId="0"/>
    <xf numFmtId="43" fontId="2" fillId="0" borderId="0" applyFont="0" applyFill="0" applyBorder="0" applyAlignment="0" applyProtection="0"/>
    <xf numFmtId="247" fontId="8" fillId="0" borderId="118"/>
    <xf numFmtId="0" fontId="85" fillId="7" borderId="123"/>
    <xf numFmtId="0" fontId="13" fillId="7" borderId="125"/>
    <xf numFmtId="0" fontId="13" fillId="2" borderId="158"/>
    <xf numFmtId="251" fontId="8" fillId="0" borderId="124"/>
    <xf numFmtId="192" fontId="26" fillId="0" borderId="138">
      <alignment vertical="center"/>
    </xf>
    <xf numFmtId="0" fontId="29" fillId="26" borderId="125"/>
    <xf numFmtId="246" fontId="8" fillId="0" borderId="118"/>
    <xf numFmtId="170" fontId="29" fillId="20" borderId="93"/>
    <xf numFmtId="10" fontId="13" fillId="16" borderId="93" applyNumberFormat="0" applyBorder="0" applyAlignment="0" applyProtection="0"/>
    <xf numFmtId="0" fontId="52" fillId="25" borderId="93"/>
    <xf numFmtId="0" fontId="45" fillId="20" borderId="93">
      <alignment horizontal="right"/>
    </xf>
    <xf numFmtId="0" fontId="88" fillId="0" borderId="125">
      <alignment horizontal="center"/>
    </xf>
    <xf numFmtId="0" fontId="88" fillId="0" borderId="102">
      <alignment horizontal="center"/>
    </xf>
    <xf numFmtId="0" fontId="105" fillId="7" borderId="125">
      <protection locked="0"/>
    </xf>
    <xf numFmtId="0" fontId="88" fillId="0" borderId="139">
      <alignment horizontal="center"/>
    </xf>
    <xf numFmtId="0" fontId="117" fillId="0" borderId="128" applyFill="0" applyBorder="0" applyProtection="0">
      <alignment horizontal="left" vertical="top"/>
    </xf>
    <xf numFmtId="255" fontId="8" fillId="0" borderId="117"/>
    <xf numFmtId="0" fontId="29" fillId="7" borderId="144" applyNumberFormat="0">
      <alignment vertical="center"/>
    </xf>
    <xf numFmtId="246" fontId="8" fillId="0" borderId="117"/>
    <xf numFmtId="192" fontId="26" fillId="0" borderId="115">
      <alignment vertical="center"/>
    </xf>
    <xf numFmtId="0" fontId="88" fillId="0" borderId="150">
      <alignment horizontal="center"/>
    </xf>
    <xf numFmtId="192" fontId="30" fillId="0" borderId="153">
      <alignment vertical="center"/>
    </xf>
    <xf numFmtId="0" fontId="7" fillId="0" borderId="103">
      <alignment horizontal="left" vertical="center"/>
    </xf>
    <xf numFmtId="10" fontId="13" fillId="16" borderId="102" applyNumberFormat="0" applyBorder="0" applyAlignment="0" applyProtection="0"/>
    <xf numFmtId="192" fontId="30" fillId="0" borderId="153">
      <alignment vertical="center"/>
    </xf>
    <xf numFmtId="3" fontId="13" fillId="0" borderId="149" applyNumberFormat="0" applyBorder="0"/>
    <xf numFmtId="0" fontId="88" fillId="0" borderId="158">
      <alignment horizontal="center"/>
    </xf>
    <xf numFmtId="0" fontId="11" fillId="0" borderId="140">
      <alignment horizontal="right" wrapText="1"/>
    </xf>
    <xf numFmtId="223" fontId="30" fillId="8" borderId="114" applyFont="0" applyFill="0" applyBorder="0" applyAlignment="0" applyProtection="0">
      <alignment horizontal="center" vertical="center"/>
    </xf>
    <xf numFmtId="0" fontId="13" fillId="7" borderId="108"/>
    <xf numFmtId="0" fontId="85" fillId="7" borderId="111"/>
    <xf numFmtId="0" fontId="88" fillId="0" borderId="108">
      <alignment horizontal="center"/>
    </xf>
    <xf numFmtId="0" fontId="94" fillId="7" borderId="110"/>
    <xf numFmtId="0" fontId="11" fillId="0" borderId="109">
      <alignment horizontal="right" wrapText="1"/>
    </xf>
    <xf numFmtId="249" fontId="8" fillId="0" borderId="124"/>
    <xf numFmtId="249" fontId="8" fillId="0" borderId="134"/>
    <xf numFmtId="255" fontId="8" fillId="0" borderId="134"/>
    <xf numFmtId="0" fontId="29" fillId="7" borderId="104" applyNumberFormat="0">
      <alignment vertical="center"/>
    </xf>
    <xf numFmtId="192" fontId="30" fillId="0" borderId="81">
      <alignment vertical="center"/>
    </xf>
    <xf numFmtId="10" fontId="29" fillId="18" borderId="125" applyNumberFormat="0" applyFont="0" applyBorder="0" applyAlignment="0" applyProtection="0">
      <protection locked="0"/>
    </xf>
    <xf numFmtId="0" fontId="11" fillId="0" borderId="126">
      <alignment horizontal="right" wrapText="1"/>
    </xf>
    <xf numFmtId="255" fontId="8" fillId="0" borderId="149"/>
    <xf numFmtId="249" fontId="8" fillId="0" borderId="141"/>
    <xf numFmtId="223" fontId="30" fillId="8" borderId="82" applyFont="0" applyFill="0" applyBorder="0" applyAlignment="0" applyProtection="0">
      <alignment horizontal="center" vertical="center"/>
    </xf>
    <xf numFmtId="232" fontId="73" fillId="0" borderId="127" applyFont="0" applyFill="0" applyBorder="0" applyAlignment="0" applyProtection="0">
      <alignment vertical="top" wrapText="1"/>
    </xf>
    <xf numFmtId="0" fontId="11" fillId="0" borderId="140">
      <alignment horizontal="right" wrapText="1"/>
    </xf>
    <xf numFmtId="0" fontId="45" fillId="20" borderId="102">
      <alignment horizontal="right"/>
    </xf>
    <xf numFmtId="255" fontId="8" fillId="0" borderId="71"/>
    <xf numFmtId="0" fontId="88" fillId="0" borderId="139">
      <alignment horizontal="center"/>
    </xf>
    <xf numFmtId="249" fontId="8" fillId="0" borderId="71"/>
    <xf numFmtId="223" fontId="30" fillId="8" borderId="137" applyFont="0" applyFill="0" applyBorder="0" applyAlignment="0" applyProtection="0">
      <alignment horizontal="center" vertical="center"/>
    </xf>
    <xf numFmtId="246" fontId="8" fillId="0" borderId="71"/>
    <xf numFmtId="0" fontId="117" fillId="0" borderId="95" applyFill="0" applyBorder="0" applyProtection="0">
      <alignment horizontal="left" vertical="top"/>
    </xf>
    <xf numFmtId="0" fontId="117" fillId="0" borderId="142" applyFill="0" applyBorder="0" applyProtection="0">
      <alignment horizontal="left" vertical="top"/>
    </xf>
    <xf numFmtId="232" fontId="73" fillId="0" borderId="95" applyFont="0" applyFill="0" applyBorder="0" applyAlignment="0" applyProtection="0">
      <alignment vertical="top" wrapText="1"/>
    </xf>
    <xf numFmtId="0" fontId="99" fillId="31" borderId="93"/>
    <xf numFmtId="192" fontId="26" fillId="0" borderId="99">
      <alignment vertical="center"/>
    </xf>
    <xf numFmtId="0" fontId="94" fillId="7" borderId="95"/>
    <xf numFmtId="255" fontId="8" fillId="0" borderId="124"/>
    <xf numFmtId="248" fontId="8" fillId="0" borderId="149"/>
    <xf numFmtId="0" fontId="85" fillId="7" borderId="165"/>
    <xf numFmtId="246" fontId="8" fillId="0" borderId="134"/>
    <xf numFmtId="0" fontId="105" fillId="7" borderId="125">
      <protection locked="0"/>
    </xf>
    <xf numFmtId="223" fontId="30" fillId="8" borderId="114" applyFont="0" applyFill="0" applyBorder="0" applyAlignment="0" applyProtection="0">
      <alignment horizontal="center" vertical="center"/>
    </xf>
    <xf numFmtId="0" fontId="94" fillId="7" borderId="127"/>
    <xf numFmtId="0" fontId="11" fillId="0" borderId="159">
      <alignment horizontal="right" wrapText="1"/>
    </xf>
    <xf numFmtId="255" fontId="8" fillId="0" borderId="117"/>
    <xf numFmtId="223" fontId="30" fillId="8" borderId="114" applyFont="0" applyFill="0" applyBorder="0" applyAlignment="0" applyProtection="0">
      <alignment horizontal="center" vertical="center"/>
    </xf>
    <xf numFmtId="247" fontId="8" fillId="0" borderId="134"/>
    <xf numFmtId="0" fontId="88" fillId="0" borderId="125">
      <alignment horizontal="center"/>
    </xf>
    <xf numFmtId="0" fontId="105" fillId="7" borderId="108">
      <protection locked="0"/>
    </xf>
    <xf numFmtId="246" fontId="8" fillId="0" borderId="79"/>
    <xf numFmtId="0" fontId="117" fillId="0" borderId="110" applyFill="0" applyBorder="0" applyProtection="0">
      <alignment horizontal="left" vertical="top"/>
    </xf>
    <xf numFmtId="0" fontId="29" fillId="7" borderId="112" applyNumberFormat="0">
      <alignment vertical="center"/>
    </xf>
    <xf numFmtId="249" fontId="8" fillId="0" borderId="79"/>
    <xf numFmtId="192" fontId="30" fillId="0" borderId="130">
      <alignment vertical="center"/>
    </xf>
    <xf numFmtId="255" fontId="8" fillId="0" borderId="149"/>
    <xf numFmtId="0" fontId="29" fillId="7" borderId="135" applyNumberFormat="0">
      <alignment vertical="center"/>
    </xf>
    <xf numFmtId="0" fontId="88" fillId="0" borderId="139">
      <alignment horizontal="center"/>
    </xf>
    <xf numFmtId="246" fontId="8" fillId="0" borderId="124"/>
    <xf numFmtId="232" fontId="73" fillId="0" borderId="142" applyFont="0" applyFill="0" applyBorder="0" applyAlignment="0" applyProtection="0">
      <alignment vertical="top" wrapText="1"/>
    </xf>
    <xf numFmtId="0" fontId="88" fillId="0" borderId="84">
      <alignment horizontal="center"/>
    </xf>
    <xf numFmtId="251" fontId="8" fillId="0" borderId="134"/>
    <xf numFmtId="192" fontId="26" fillId="0" borderId="138">
      <alignment vertical="center"/>
    </xf>
    <xf numFmtId="0" fontId="29" fillId="26" borderId="139"/>
    <xf numFmtId="252" fontId="8" fillId="0" borderId="117"/>
    <xf numFmtId="192" fontId="30" fillId="0" borderId="113">
      <alignment vertical="center"/>
    </xf>
    <xf numFmtId="0" fontId="88" fillId="0" borderId="108">
      <alignment horizontal="center"/>
    </xf>
    <xf numFmtId="223" fontId="30" fillId="8" borderId="154" applyFont="0" applyFill="0" applyBorder="0" applyAlignment="0" applyProtection="0">
      <alignment horizontal="center" vertical="center"/>
    </xf>
    <xf numFmtId="232" fontId="73" fillId="0" borderId="128" applyFont="0" applyFill="0" applyBorder="0" applyAlignment="0" applyProtection="0">
      <alignment vertical="top" wrapText="1"/>
    </xf>
    <xf numFmtId="255" fontId="8" fillId="0" borderId="124"/>
    <xf numFmtId="0" fontId="85" fillId="7" borderId="143"/>
    <xf numFmtId="0" fontId="13" fillId="7" borderId="125"/>
    <xf numFmtId="0" fontId="29" fillId="7" borderId="144" applyNumberFormat="0">
      <alignment vertical="center"/>
    </xf>
    <xf numFmtId="0" fontId="85" fillId="7" borderId="133"/>
    <xf numFmtId="0" fontId="29" fillId="7" borderId="87" applyNumberFormat="0">
      <alignment vertical="center"/>
    </xf>
    <xf numFmtId="192" fontId="30" fillId="0" borderId="88">
      <alignment vertical="center"/>
    </xf>
    <xf numFmtId="192" fontId="26" fillId="0" borderId="90">
      <alignment vertical="center"/>
    </xf>
    <xf numFmtId="0" fontId="99" fillId="31" borderId="84"/>
    <xf numFmtId="10" fontId="29" fillId="18" borderId="84" applyNumberFormat="0" applyFont="0" applyBorder="0" applyAlignment="0" applyProtection="0">
      <protection locked="0"/>
    </xf>
    <xf numFmtId="0" fontId="117" fillId="0" borderId="128" applyFill="0" applyBorder="0" applyProtection="0">
      <alignment horizontal="left" vertical="top"/>
    </xf>
    <xf numFmtId="0" fontId="7" fillId="0" borderId="151">
      <alignment horizontal="left" vertical="center"/>
    </xf>
    <xf numFmtId="192" fontId="26" fillId="0" borderId="147">
      <alignment vertical="center"/>
    </xf>
    <xf numFmtId="0" fontId="88" fillId="0" borderId="125">
      <alignment horizontal="center"/>
    </xf>
    <xf numFmtId="192" fontId="30" fillId="0" borderId="113">
      <alignment vertical="center"/>
    </xf>
    <xf numFmtId="0" fontId="115" fillId="39" borderId="84" applyNumberFormat="0" applyFont="0" applyBorder="0" applyAlignment="0" applyProtection="0"/>
    <xf numFmtId="0" fontId="105" fillId="7" borderId="84">
      <protection locked="0"/>
    </xf>
    <xf numFmtId="252" fontId="8" fillId="0" borderId="124"/>
    <xf numFmtId="247" fontId="8" fillId="0" borderId="134"/>
    <xf numFmtId="259" fontId="8" fillId="0" borderId="134"/>
    <xf numFmtId="232" fontId="73" fillId="0" borderId="128" applyFont="0" applyFill="0" applyBorder="0" applyAlignment="0" applyProtection="0">
      <alignment vertical="top" wrapText="1"/>
    </xf>
    <xf numFmtId="192" fontId="26" fillId="0" borderId="138">
      <alignment vertical="center"/>
    </xf>
    <xf numFmtId="249" fontId="8" fillId="0" borderId="134"/>
    <xf numFmtId="223" fontId="30" fillId="8" borderId="131" applyFont="0" applyFill="0" applyBorder="0" applyAlignment="0" applyProtection="0">
      <alignment horizontal="center" vertical="center"/>
    </xf>
    <xf numFmtId="259" fontId="8" fillId="0" borderId="149"/>
    <xf numFmtId="0" fontId="99" fillId="31" borderId="150"/>
    <xf numFmtId="0" fontId="88" fillId="0" borderId="84">
      <alignment horizontal="center"/>
    </xf>
    <xf numFmtId="259" fontId="8" fillId="0" borderId="92"/>
    <xf numFmtId="0" fontId="88" fillId="0" borderId="158">
      <alignment horizontal="center"/>
    </xf>
    <xf numFmtId="0" fontId="88" fillId="0" borderId="139">
      <alignment horizontal="center"/>
    </xf>
    <xf numFmtId="251" fontId="8" fillId="0" borderId="118"/>
    <xf numFmtId="0" fontId="94" fillId="7" borderId="142"/>
    <xf numFmtId="0" fontId="29" fillId="7" borderId="96" applyNumberFormat="0">
      <alignment vertical="center"/>
    </xf>
    <xf numFmtId="10" fontId="13" fillId="16" borderId="125" applyNumberFormat="0" applyBorder="0" applyAlignment="0" applyProtection="0"/>
    <xf numFmtId="0" fontId="45" fillId="20" borderId="125">
      <alignment horizontal="right"/>
    </xf>
    <xf numFmtId="0" fontId="7" fillId="0" borderId="94">
      <alignment horizontal="left" vertical="center"/>
    </xf>
    <xf numFmtId="252" fontId="8" fillId="0" borderId="118"/>
    <xf numFmtId="0" fontId="88" fillId="0" borderId="63">
      <alignment horizontal="center"/>
    </xf>
    <xf numFmtId="0" fontId="29" fillId="7" borderId="119" applyNumberFormat="0">
      <alignment vertical="center"/>
    </xf>
    <xf numFmtId="251" fontId="8" fillId="0" borderId="124"/>
    <xf numFmtId="170" fontId="29" fillId="20" borderId="102"/>
    <xf numFmtId="255" fontId="8" fillId="0" borderId="92"/>
    <xf numFmtId="0" fontId="52" fillId="25" borderId="150"/>
    <xf numFmtId="0" fontId="117" fillId="0" borderId="127" applyFill="0" applyBorder="0" applyProtection="0">
      <alignment horizontal="left" vertical="top"/>
    </xf>
    <xf numFmtId="255" fontId="8" fillId="0" borderId="124"/>
    <xf numFmtId="0" fontId="43" fillId="0" borderId="61" applyNumberFormat="0" applyFont="0" applyFill="0" applyAlignment="0" applyProtection="0"/>
    <xf numFmtId="41" fontId="29" fillId="0" borderId="62" applyNumberFormat="0" applyFont="0" applyFill="0" applyAlignment="0" applyProtection="0"/>
    <xf numFmtId="0" fontId="29" fillId="7" borderId="135" applyNumberFormat="0">
      <alignment vertical="center"/>
    </xf>
    <xf numFmtId="246" fontId="8" fillId="0" borderId="58"/>
    <xf numFmtId="249" fontId="8" fillId="0" borderId="58"/>
    <xf numFmtId="259" fontId="8" fillId="0" borderId="166"/>
    <xf numFmtId="255" fontId="8" fillId="0" borderId="58"/>
    <xf numFmtId="255" fontId="8" fillId="0" borderId="124"/>
    <xf numFmtId="0" fontId="29" fillId="7" borderId="80" applyNumberFormat="0">
      <alignment vertical="center"/>
    </xf>
    <xf numFmtId="249" fontId="8" fillId="0" borderId="117"/>
    <xf numFmtId="0" fontId="88" fillId="0" borderId="93">
      <alignment horizontal="center"/>
    </xf>
    <xf numFmtId="0" fontId="105" fillId="7" borderId="93">
      <protection locked="0"/>
    </xf>
    <xf numFmtId="0" fontId="115" fillId="39" borderId="93" applyNumberFormat="0" applyFont="0" applyBorder="0" applyAlignment="0" applyProtection="0"/>
    <xf numFmtId="0" fontId="52" fillId="25" borderId="102"/>
    <xf numFmtId="0" fontId="117" fillId="0" borderId="127" applyFill="0" applyBorder="0" applyProtection="0">
      <alignment horizontal="left" vertical="top"/>
    </xf>
    <xf numFmtId="10" fontId="29" fillId="18" borderId="93" applyNumberFormat="0" applyFont="0" applyBorder="0" applyAlignment="0" applyProtection="0">
      <protection locked="0"/>
    </xf>
    <xf numFmtId="0" fontId="11" fillId="0" borderId="94">
      <alignment horizontal="right" wrapText="1"/>
    </xf>
    <xf numFmtId="192" fontId="26" fillId="0" borderId="99">
      <alignment vertical="center"/>
    </xf>
    <xf numFmtId="0" fontId="88" fillId="0" borderId="93">
      <alignment horizontal="center"/>
    </xf>
    <xf numFmtId="0" fontId="94" fillId="7" borderId="128"/>
    <xf numFmtId="192" fontId="26" fillId="0" borderId="107">
      <alignment vertical="center"/>
    </xf>
    <xf numFmtId="0" fontId="94" fillId="7" borderId="128"/>
    <xf numFmtId="192" fontId="26" fillId="0" borderId="132">
      <alignment vertical="center"/>
    </xf>
    <xf numFmtId="10" fontId="13" fillId="16" borderId="150" applyNumberFormat="0" applyBorder="0" applyAlignment="0" applyProtection="0"/>
    <xf numFmtId="255" fontId="8" fillId="0" borderId="124"/>
    <xf numFmtId="192" fontId="26" fillId="0" borderId="122">
      <alignment vertical="center"/>
    </xf>
    <xf numFmtId="248" fontId="8" fillId="0" borderId="124"/>
    <xf numFmtId="249" fontId="8" fillId="0" borderId="124"/>
    <xf numFmtId="0" fontId="115" fillId="39" borderId="158" applyNumberFormat="0" applyFont="0" applyBorder="0" applyAlignment="0" applyProtection="0"/>
    <xf numFmtId="255" fontId="8" fillId="0" borderId="134"/>
    <xf numFmtId="0" fontId="115" fillId="39" borderId="102" applyNumberFormat="0" applyFont="0" applyBorder="0" applyAlignment="0" applyProtection="0"/>
    <xf numFmtId="0" fontId="88" fillId="0" borderId="158">
      <alignment horizontal="center"/>
    </xf>
    <xf numFmtId="0" fontId="115" fillId="39" borderId="125" applyNumberFormat="0" applyFont="0" applyBorder="0" applyAlignment="0" applyProtection="0"/>
    <xf numFmtId="252" fontId="8" fillId="0" borderId="124"/>
    <xf numFmtId="192" fontId="26" fillId="0" borderId="147">
      <alignment vertical="center"/>
    </xf>
    <xf numFmtId="0" fontId="114" fillId="0" borderId="60" applyFill="0" applyBorder="0">
      <alignment vertical="top"/>
      <protection locked="0"/>
    </xf>
    <xf numFmtId="0" fontId="88" fillId="0" borderId="139">
      <alignment horizontal="center"/>
    </xf>
    <xf numFmtId="192" fontId="26" fillId="0" borderId="138">
      <alignment vertical="center"/>
    </xf>
    <xf numFmtId="0" fontId="85" fillId="7" borderId="116"/>
    <xf numFmtId="255" fontId="8" fillId="0" borderId="118"/>
    <xf numFmtId="251" fontId="8" fillId="0" borderId="149"/>
    <xf numFmtId="255" fontId="8" fillId="0" borderId="134"/>
    <xf numFmtId="192" fontId="30" fillId="0" borderId="120">
      <alignment vertical="center"/>
    </xf>
    <xf numFmtId="0" fontId="29" fillId="7" borderId="144" applyNumberFormat="0">
      <alignment vertical="center"/>
    </xf>
    <xf numFmtId="255" fontId="8" fillId="0" borderId="134"/>
    <xf numFmtId="252" fontId="8" fillId="0" borderId="134"/>
    <xf numFmtId="170" fontId="29" fillId="20" borderId="125"/>
    <xf numFmtId="0" fontId="115" fillId="39" borderId="59" applyNumberFormat="0" applyFont="0" applyBorder="0" applyAlignment="0" applyProtection="0"/>
    <xf numFmtId="0" fontId="88" fillId="0" borderId="108">
      <alignment horizontal="center"/>
    </xf>
    <xf numFmtId="192" fontId="26" fillId="0" borderId="138">
      <alignment vertical="center"/>
    </xf>
    <xf numFmtId="0" fontId="29" fillId="7" borderId="112" applyNumberFormat="0">
      <alignment vertical="center"/>
    </xf>
    <xf numFmtId="0" fontId="7" fillId="0" borderId="126">
      <alignment horizontal="left" vertical="center"/>
    </xf>
    <xf numFmtId="192" fontId="26" fillId="0" borderId="132">
      <alignment vertical="center"/>
    </xf>
    <xf numFmtId="0" fontId="45" fillId="20" borderId="158">
      <alignment horizontal="right"/>
    </xf>
    <xf numFmtId="252" fontId="8" fillId="0" borderId="134"/>
    <xf numFmtId="192" fontId="26" fillId="0" borderId="132">
      <alignment vertical="center"/>
    </xf>
    <xf numFmtId="255" fontId="8" fillId="0" borderId="134"/>
    <xf numFmtId="260" fontId="8" fillId="0" borderId="134"/>
    <xf numFmtId="232" fontId="73" fillId="0" borderId="128" applyFont="0" applyFill="0" applyBorder="0" applyAlignment="0" applyProtection="0">
      <alignment vertical="top" wrapText="1"/>
    </xf>
    <xf numFmtId="0" fontId="7" fillId="0" borderId="140">
      <alignment horizontal="left" vertical="center"/>
    </xf>
    <xf numFmtId="192" fontId="30" fillId="0" borderId="136">
      <alignment vertical="center"/>
    </xf>
    <xf numFmtId="0" fontId="88" fillId="0" borderId="158">
      <alignment horizontal="center"/>
    </xf>
    <xf numFmtId="246" fontId="8" fillId="0" borderId="149"/>
    <xf numFmtId="223" fontId="30" fillId="8" borderId="163" applyFont="0" applyFill="0" applyBorder="0" applyAlignment="0" applyProtection="0">
      <alignment horizontal="center" vertical="center"/>
    </xf>
    <xf numFmtId="0" fontId="117" fillId="0" borderId="128" applyFill="0" applyBorder="0" applyProtection="0">
      <alignment horizontal="left" vertical="top"/>
    </xf>
    <xf numFmtId="0" fontId="88" fillId="0" borderId="102">
      <alignment horizontal="center"/>
    </xf>
    <xf numFmtId="0" fontId="105" fillId="7" borderId="59">
      <protection locked="0"/>
    </xf>
    <xf numFmtId="10" fontId="13" fillId="16" borderId="84" applyNumberFormat="0" applyBorder="0" applyAlignment="0" applyProtection="0"/>
    <xf numFmtId="223" fontId="30" fillId="8" borderId="89" applyFont="0" applyFill="0" applyBorder="0" applyAlignment="0" applyProtection="0">
      <alignment horizontal="center" vertical="center"/>
    </xf>
    <xf numFmtId="0" fontId="13" fillId="7" borderId="84"/>
    <xf numFmtId="268" fontId="13" fillId="0" borderId="60" applyBorder="0" applyProtection="0">
      <alignment horizontal="right" vertical="center"/>
    </xf>
    <xf numFmtId="0" fontId="85" fillId="7" borderId="86"/>
    <xf numFmtId="0" fontId="138" fillId="25" borderId="60" applyBorder="0" applyProtection="0">
      <alignment horizontal="centerContinuous" vertical="center"/>
    </xf>
    <xf numFmtId="0" fontId="29" fillId="26" borderId="84"/>
    <xf numFmtId="192" fontId="26" fillId="0" borderId="90">
      <alignment vertical="center"/>
    </xf>
    <xf numFmtId="0" fontId="11" fillId="0" borderId="85">
      <alignment horizontal="right" wrapText="1"/>
    </xf>
    <xf numFmtId="0" fontId="7" fillId="0" borderId="159">
      <alignment horizontal="left" vertical="center"/>
    </xf>
    <xf numFmtId="0" fontId="29" fillId="7" borderId="144" applyNumberFormat="0">
      <alignment vertical="center"/>
    </xf>
    <xf numFmtId="255" fontId="8" fillId="0" borderId="134"/>
    <xf numFmtId="232" fontId="73" fillId="0" borderId="128" applyFont="0" applyFill="0" applyBorder="0" applyAlignment="0" applyProtection="0">
      <alignment vertical="top" wrapText="1"/>
    </xf>
    <xf numFmtId="0" fontId="11" fillId="0" borderId="103">
      <alignment horizontal="right" wrapText="1"/>
    </xf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8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1" fillId="0" borderId="126">
      <alignment horizontal="right" wrapText="1"/>
    </xf>
    <xf numFmtId="0" fontId="2" fillId="0" borderId="0" applyBorder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 applyBorder="0"/>
    <xf numFmtId="43" fontId="2" fillId="0" borderId="0" applyFont="0" applyFill="0" applyBorder="0" applyAlignment="0" applyProtection="0"/>
    <xf numFmtId="0" fontId="2" fillId="0" borderId="0" applyBorder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251" fontId="8" fillId="0" borderId="117"/>
    <xf numFmtId="0" fontId="2" fillId="0" borderId="0"/>
    <xf numFmtId="0" fontId="2" fillId="0" borderId="0" applyBorder="0"/>
    <xf numFmtId="43" fontId="2" fillId="0" borderId="0" applyFont="0" applyFill="0" applyBorder="0" applyAlignment="0" applyProtection="0"/>
    <xf numFmtId="0" fontId="2" fillId="0" borderId="0" applyBorder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 applyBorder="0"/>
    <xf numFmtId="0" fontId="2" fillId="0" borderId="0"/>
    <xf numFmtId="43" fontId="2" fillId="0" borderId="0" applyFont="0" applyFill="0" applyBorder="0" applyAlignment="0" applyProtection="0"/>
    <xf numFmtId="0" fontId="13" fillId="7" borderId="125"/>
    <xf numFmtId="0" fontId="115" fillId="39" borderId="125" applyNumberFormat="0" applyFon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 applyBorder="0"/>
    <xf numFmtId="43" fontId="2" fillId="0" borderId="0" applyFont="0" applyFill="0" applyBorder="0" applyAlignment="0" applyProtection="0"/>
    <xf numFmtId="192" fontId="26" fillId="0" borderId="155">
      <alignment vertical="center"/>
    </xf>
    <xf numFmtId="0" fontId="29" fillId="7" borderId="87" applyNumberFormat="0">
      <alignment vertical="center"/>
    </xf>
    <xf numFmtId="0" fontId="2" fillId="0" borderId="0"/>
    <xf numFmtId="17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5" fillId="20" borderId="63">
      <alignment horizontal="right"/>
    </xf>
    <xf numFmtId="0" fontId="13" fillId="2" borderId="63"/>
    <xf numFmtId="0" fontId="29" fillId="7" borderId="66" applyNumberFormat="0">
      <alignment vertical="center"/>
    </xf>
    <xf numFmtId="192" fontId="30" fillId="0" borderId="67">
      <alignment vertical="center"/>
    </xf>
    <xf numFmtId="0" fontId="7" fillId="0" borderId="64">
      <alignment horizontal="left" vertical="center"/>
    </xf>
    <xf numFmtId="0" fontId="52" fillId="25" borderId="63"/>
    <xf numFmtId="0" fontId="55" fillId="0" borderId="60"/>
    <xf numFmtId="10" fontId="13" fillId="16" borderId="63" applyNumberFormat="0" applyBorder="0" applyAlignment="0" applyProtection="0"/>
    <xf numFmtId="170" fontId="29" fillId="20" borderId="63"/>
    <xf numFmtId="223" fontId="30" fillId="8" borderId="68" applyFont="0" applyFill="0" applyBorder="0" applyAlignment="0" applyProtection="0">
      <alignment horizontal="center" vertical="center"/>
    </xf>
    <xf numFmtId="0" fontId="13" fillId="7" borderId="63"/>
    <xf numFmtId="0" fontId="85" fillId="7" borderId="65"/>
    <xf numFmtId="0" fontId="29" fillId="26" borderId="63"/>
    <xf numFmtId="0" fontId="88" fillId="0" borderId="63">
      <alignment horizontal="center"/>
    </xf>
    <xf numFmtId="0" fontId="29" fillId="7" borderId="112" applyNumberFormat="0">
      <alignment vertical="center"/>
    </xf>
    <xf numFmtId="192" fontId="26" fillId="0" borderId="69">
      <alignment vertical="center"/>
    </xf>
    <xf numFmtId="0" fontId="11" fillId="0" borderId="64">
      <alignment horizontal="right" wrapText="1"/>
    </xf>
    <xf numFmtId="192" fontId="26" fillId="0" borderId="69">
      <alignment vertical="center"/>
    </xf>
    <xf numFmtId="3" fontId="11" fillId="0" borderId="60" applyNumberFormat="0"/>
    <xf numFmtId="0" fontId="99" fillId="31" borderId="63"/>
    <xf numFmtId="10" fontId="29" fillId="18" borderId="63" applyNumberFormat="0" applyFont="0" applyBorder="0" applyAlignment="0" applyProtection="0">
      <protection locked="0"/>
    </xf>
    <xf numFmtId="0" fontId="2" fillId="0" borderId="0"/>
    <xf numFmtId="43" fontId="2" fillId="0" borderId="0" applyFont="0" applyFill="0" applyBorder="0" applyAlignment="0" applyProtection="0"/>
    <xf numFmtId="10" fontId="13" fillId="16" borderId="108" applyNumberFormat="0" applyBorder="0" applyAlignment="0" applyProtection="0"/>
    <xf numFmtId="0" fontId="29" fillId="7" borderId="112" applyNumberFormat="0">
      <alignment vertical="center"/>
    </xf>
    <xf numFmtId="246" fontId="8" fillId="0" borderId="149"/>
    <xf numFmtId="0" fontId="13" fillId="7" borderId="150"/>
    <xf numFmtId="0" fontId="114" fillId="0" borderId="60" applyFill="0" applyBorder="0">
      <alignment vertical="top"/>
      <protection locked="0"/>
    </xf>
    <xf numFmtId="0" fontId="115" fillId="39" borderId="63" applyNumberFormat="0" applyFont="0" applyBorder="0" applyAlignment="0" applyProtection="0"/>
    <xf numFmtId="0" fontId="105" fillId="7" borderId="63">
      <protection locked="0"/>
    </xf>
    <xf numFmtId="268" fontId="13" fillId="0" borderId="60" applyBorder="0" applyProtection="0">
      <alignment horizontal="right" vertical="center"/>
    </xf>
    <xf numFmtId="0" fontId="138" fillId="25" borderId="60" applyBorder="0" applyProtection="0">
      <alignment horizontal="centerContinuous" vertical="center"/>
    </xf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8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 applyBorder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 applyBorder="0"/>
    <xf numFmtId="43" fontId="2" fillId="0" borderId="0" applyFont="0" applyFill="0" applyBorder="0" applyAlignment="0" applyProtection="0"/>
    <xf numFmtId="0" fontId="2" fillId="0" borderId="0" applyBorder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 applyBorder="0"/>
    <xf numFmtId="43" fontId="2" fillId="0" borderId="0" applyFont="0" applyFill="0" applyBorder="0" applyAlignment="0" applyProtection="0"/>
    <xf numFmtId="0" fontId="2" fillId="0" borderId="0" applyBorder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 applyBorder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9" fillId="7" borderId="66" applyNumberFormat="0">
      <alignment vertical="center"/>
    </xf>
    <xf numFmtId="249" fontId="8" fillId="0" borderId="134"/>
    <xf numFmtId="0" fontId="88" fillId="0" borderId="63">
      <alignment horizontal="center"/>
    </xf>
    <xf numFmtId="0" fontId="88" fillId="0" borderId="63">
      <alignment horizontal="center"/>
    </xf>
    <xf numFmtId="0" fontId="88" fillId="0" borderId="63">
      <alignment horizontal="center"/>
    </xf>
    <xf numFmtId="0" fontId="29" fillId="26" borderId="63"/>
    <xf numFmtId="0" fontId="85" fillId="7" borderId="70"/>
    <xf numFmtId="0" fontId="88" fillId="0" borderId="93">
      <alignment horizontal="center"/>
    </xf>
    <xf numFmtId="259" fontId="8" fillId="0" borderId="71"/>
    <xf numFmtId="0" fontId="88" fillId="0" borderId="63">
      <alignment horizontal="center"/>
    </xf>
    <xf numFmtId="0" fontId="105" fillId="7" borderId="63">
      <protection locked="0"/>
    </xf>
    <xf numFmtId="192" fontId="30" fillId="0" borderId="67">
      <alignment vertical="center"/>
    </xf>
    <xf numFmtId="192" fontId="26" fillId="0" borderId="69">
      <alignment vertical="center"/>
    </xf>
    <xf numFmtId="3" fontId="13" fillId="0" borderId="71" applyNumberFormat="0" applyBorder="0"/>
    <xf numFmtId="0" fontId="13" fillId="7" borderId="63"/>
    <xf numFmtId="0" fontId="13" fillId="2" borderId="102"/>
    <xf numFmtId="259" fontId="8" fillId="0" borderId="71"/>
    <xf numFmtId="251" fontId="8" fillId="0" borderId="71"/>
    <xf numFmtId="249" fontId="8" fillId="0" borderId="71"/>
    <xf numFmtId="248" fontId="8" fillId="0" borderId="71"/>
    <xf numFmtId="246" fontId="8" fillId="0" borderId="71"/>
    <xf numFmtId="0" fontId="29" fillId="7" borderId="66" applyNumberFormat="0">
      <alignment vertical="center"/>
    </xf>
    <xf numFmtId="251" fontId="8" fillId="0" borderId="71"/>
    <xf numFmtId="0" fontId="88" fillId="0" borderId="63">
      <alignment horizontal="center"/>
    </xf>
    <xf numFmtId="0" fontId="88" fillId="0" borderId="150">
      <alignment horizontal="center"/>
    </xf>
    <xf numFmtId="192" fontId="26" fillId="0" borderId="69">
      <alignment vertical="center"/>
    </xf>
    <xf numFmtId="0" fontId="88" fillId="0" borderId="63">
      <alignment horizontal="center"/>
    </xf>
    <xf numFmtId="252" fontId="8" fillId="0" borderId="71"/>
    <xf numFmtId="192" fontId="30" fillId="0" borderId="67">
      <alignment vertical="center"/>
    </xf>
    <xf numFmtId="255" fontId="8" fillId="0" borderId="71"/>
    <xf numFmtId="246" fontId="8" fillId="0" borderId="71"/>
    <xf numFmtId="249" fontId="8" fillId="0" borderId="71"/>
    <xf numFmtId="255" fontId="8" fillId="0" borderId="71"/>
    <xf numFmtId="259" fontId="8" fillId="0" borderId="124"/>
    <xf numFmtId="0" fontId="88" fillId="0" borderId="63">
      <alignment horizontal="center"/>
    </xf>
    <xf numFmtId="255" fontId="8" fillId="0" borderId="71"/>
    <xf numFmtId="0" fontId="11" fillId="0" borderId="64">
      <alignment horizontal="right" wrapText="1"/>
    </xf>
    <xf numFmtId="0" fontId="45" fillId="20" borderId="84">
      <alignment horizontal="right"/>
    </xf>
    <xf numFmtId="170" fontId="29" fillId="20" borderId="63"/>
    <xf numFmtId="259" fontId="8" fillId="0" borderId="71"/>
    <xf numFmtId="0" fontId="45" fillId="20" borderId="63">
      <alignment horizontal="right"/>
    </xf>
    <xf numFmtId="170" fontId="29" fillId="20" borderId="125"/>
    <xf numFmtId="0" fontId="55" fillId="0" borderId="60"/>
    <xf numFmtId="255" fontId="8" fillId="0" borderId="71"/>
    <xf numFmtId="255" fontId="8" fillId="0" borderId="71"/>
    <xf numFmtId="246" fontId="8" fillId="0" borderId="71"/>
    <xf numFmtId="3" fontId="11" fillId="0" borderId="60" applyNumberFormat="0"/>
    <xf numFmtId="0" fontId="7" fillId="0" borderId="64">
      <alignment horizontal="left" vertical="center"/>
    </xf>
    <xf numFmtId="0" fontId="29" fillId="7" borderId="152" applyNumberFormat="0">
      <alignment vertical="center"/>
    </xf>
    <xf numFmtId="0" fontId="52" fillId="25" borderId="63"/>
    <xf numFmtId="192" fontId="30" fillId="0" borderId="120">
      <alignment vertical="center"/>
    </xf>
    <xf numFmtId="252" fontId="8" fillId="0" borderId="71"/>
    <xf numFmtId="170" fontId="29" fillId="20" borderId="63"/>
    <xf numFmtId="3" fontId="13" fillId="0" borderId="71" applyNumberFormat="0" applyBorder="0"/>
    <xf numFmtId="0" fontId="105" fillId="7" borderId="63">
      <protection locked="0"/>
    </xf>
    <xf numFmtId="192" fontId="26" fillId="0" borderId="69">
      <alignment vertical="center"/>
    </xf>
    <xf numFmtId="249" fontId="8" fillId="0" borderId="71"/>
    <xf numFmtId="260" fontId="8" fillId="0" borderId="71"/>
    <xf numFmtId="192" fontId="26" fillId="0" borderId="69">
      <alignment vertical="center"/>
    </xf>
    <xf numFmtId="0" fontId="115" fillId="39" borderId="63" applyNumberFormat="0" applyFont="0" applyBorder="0" applyAlignment="0" applyProtection="0"/>
    <xf numFmtId="247" fontId="8" fillId="0" borderId="71"/>
    <xf numFmtId="249" fontId="8" fillId="0" borderId="71"/>
    <xf numFmtId="0" fontId="11" fillId="0" borderId="64">
      <alignment horizontal="right" wrapText="1"/>
    </xf>
    <xf numFmtId="0" fontId="7" fillId="0" borderId="85">
      <alignment horizontal="left" vertical="center"/>
    </xf>
    <xf numFmtId="260" fontId="8" fillId="0" borderId="71"/>
    <xf numFmtId="255" fontId="8" fillId="0" borderId="71"/>
    <xf numFmtId="255" fontId="8" fillId="0" borderId="71"/>
    <xf numFmtId="252" fontId="8" fillId="0" borderId="71"/>
    <xf numFmtId="247" fontId="8" fillId="0" borderId="71"/>
    <xf numFmtId="0" fontId="13" fillId="2" borderId="84"/>
    <xf numFmtId="0" fontId="115" fillId="39" borderId="63" applyNumberFormat="0" applyFont="0" applyBorder="0" applyAlignment="0" applyProtection="0"/>
    <xf numFmtId="223" fontId="30" fillId="8" borderId="68" applyFont="0" applyFill="0" applyBorder="0" applyAlignment="0" applyProtection="0">
      <alignment horizontal="center" vertical="center"/>
    </xf>
    <xf numFmtId="249" fontId="8" fillId="0" borderId="71"/>
    <xf numFmtId="248" fontId="8" fillId="0" borderId="71"/>
    <xf numFmtId="0" fontId="52" fillId="25" borderId="63"/>
    <xf numFmtId="251" fontId="8" fillId="0" borderId="71"/>
    <xf numFmtId="10" fontId="29" fillId="18" borderId="63" applyNumberFormat="0" applyFont="0" applyBorder="0" applyAlignment="0" applyProtection="0">
      <protection locked="0"/>
    </xf>
    <xf numFmtId="0" fontId="13" fillId="2" borderId="63"/>
    <xf numFmtId="0" fontId="99" fillId="31" borderId="63"/>
    <xf numFmtId="0" fontId="85" fillId="7" borderId="70"/>
    <xf numFmtId="249" fontId="8" fillId="0" borderId="71"/>
    <xf numFmtId="246" fontId="8" fillId="0" borderId="71"/>
    <xf numFmtId="0" fontId="13" fillId="7" borderId="63"/>
    <xf numFmtId="10" fontId="13" fillId="16" borderId="63" applyNumberFormat="0" applyBorder="0" applyAlignment="0" applyProtection="0"/>
    <xf numFmtId="0" fontId="29" fillId="7" borderId="119" applyNumberFormat="0">
      <alignment vertical="center"/>
    </xf>
    <xf numFmtId="10" fontId="13" fillId="16" borderId="63" applyNumberFormat="0" applyBorder="0" applyAlignment="0" applyProtection="0"/>
    <xf numFmtId="247" fontId="8" fillId="0" borderId="71"/>
    <xf numFmtId="246" fontId="8" fillId="0" borderId="71"/>
    <xf numFmtId="249" fontId="8" fillId="0" borderId="71"/>
    <xf numFmtId="0" fontId="114" fillId="0" borderId="60" applyFill="0" applyBorder="0">
      <alignment vertical="top"/>
      <protection locked="0"/>
    </xf>
    <xf numFmtId="246" fontId="8" fillId="0" borderId="71"/>
    <xf numFmtId="10" fontId="29" fillId="18" borderId="63" applyNumberFormat="0" applyFont="0" applyBorder="0" applyAlignment="0" applyProtection="0">
      <protection locked="0"/>
    </xf>
    <xf numFmtId="0" fontId="99" fillId="31" borderId="63"/>
    <xf numFmtId="0" fontId="105" fillId="7" borderId="125">
      <protection locked="0"/>
    </xf>
    <xf numFmtId="248" fontId="8" fillId="0" borderId="71"/>
    <xf numFmtId="268" fontId="13" fillId="0" borderId="60" applyBorder="0" applyProtection="0">
      <alignment horizontal="right" vertical="center"/>
    </xf>
    <xf numFmtId="0" fontId="138" fillId="25" borderId="60" applyBorder="0" applyProtection="0">
      <alignment horizontal="centerContinuous" vertical="center"/>
    </xf>
    <xf numFmtId="249" fontId="8" fillId="0" borderId="71"/>
    <xf numFmtId="246" fontId="8" fillId="0" borderId="71"/>
    <xf numFmtId="0" fontId="45" fillId="20" borderId="63">
      <alignment horizontal="right"/>
    </xf>
    <xf numFmtId="0" fontId="85" fillId="7" borderId="70"/>
    <xf numFmtId="0" fontId="94" fillId="7" borderId="128"/>
    <xf numFmtId="0" fontId="7" fillId="0" borderId="64">
      <alignment horizontal="left" vertical="center"/>
    </xf>
    <xf numFmtId="255" fontId="8" fillId="0" borderId="71"/>
    <xf numFmtId="260" fontId="8" fillId="0" borderId="71"/>
    <xf numFmtId="223" fontId="30" fillId="8" borderId="68" applyFont="0" applyFill="0" applyBorder="0" applyAlignment="0" applyProtection="0">
      <alignment horizontal="center" vertical="center"/>
    </xf>
    <xf numFmtId="0" fontId="13" fillId="2" borderId="63"/>
    <xf numFmtId="0" fontId="29" fillId="26" borderId="63"/>
    <xf numFmtId="0" fontId="88" fillId="0" borderId="63">
      <alignment horizontal="center"/>
    </xf>
    <xf numFmtId="3" fontId="13" fillId="0" borderId="71" applyNumberFormat="0" applyBorder="0"/>
    <xf numFmtId="246" fontId="8" fillId="0" borderId="71"/>
    <xf numFmtId="0" fontId="29" fillId="7" borderId="66" applyNumberFormat="0">
      <alignment vertical="center"/>
    </xf>
    <xf numFmtId="255" fontId="8" fillId="0" borderId="117"/>
    <xf numFmtId="10" fontId="29" fillId="18" borderId="125" applyNumberFormat="0" applyFont="0" applyBorder="0" applyAlignment="0" applyProtection="0">
      <protection locked="0"/>
    </xf>
    <xf numFmtId="0" fontId="52" fillId="25" borderId="158"/>
    <xf numFmtId="10" fontId="29" fillId="18" borderId="102" applyNumberFormat="0" applyFont="0" applyBorder="0" applyAlignment="0" applyProtection="0">
      <protection locked="0"/>
    </xf>
    <xf numFmtId="0" fontId="115" fillId="39" borderId="125" applyNumberFormat="0" applyFont="0" applyBorder="0" applyAlignment="0" applyProtection="0"/>
    <xf numFmtId="10" fontId="29" fillId="18" borderId="158" applyNumberFormat="0" applyFont="0" applyBorder="0" applyAlignment="0" applyProtection="0">
      <protection locked="0"/>
    </xf>
    <xf numFmtId="192" fontId="26" fillId="0" borderId="83">
      <alignment vertical="center"/>
    </xf>
    <xf numFmtId="192" fontId="30" fillId="0" borderId="162">
      <alignment vertical="center"/>
    </xf>
    <xf numFmtId="246" fontId="8" fillId="0" borderId="134"/>
    <xf numFmtId="0" fontId="29" fillId="7" borderId="112" applyNumberFormat="0">
      <alignment vertical="center"/>
    </xf>
    <xf numFmtId="0" fontId="29" fillId="7" borderId="129" applyNumberFormat="0">
      <alignment vertical="center"/>
    </xf>
    <xf numFmtId="10" fontId="13" fillId="16" borderId="139" applyNumberFormat="0" applyBorder="0" applyAlignment="0" applyProtection="0"/>
    <xf numFmtId="0" fontId="94" fillId="7" borderId="142"/>
    <xf numFmtId="192" fontId="26" fillId="0" borderId="155">
      <alignment vertical="center"/>
    </xf>
    <xf numFmtId="192" fontId="26" fillId="0" borderId="115">
      <alignment vertical="center"/>
    </xf>
    <xf numFmtId="0" fontId="45" fillId="20" borderId="72">
      <alignment horizontal="right"/>
    </xf>
    <xf numFmtId="0" fontId="13" fillId="2" borderId="72"/>
    <xf numFmtId="0" fontId="29" fillId="7" borderId="74" applyNumberFormat="0">
      <alignment vertical="center"/>
    </xf>
    <xf numFmtId="192" fontId="30" fillId="0" borderId="75">
      <alignment vertical="center"/>
    </xf>
    <xf numFmtId="0" fontId="7" fillId="0" borderId="73">
      <alignment horizontal="left" vertical="center"/>
    </xf>
    <xf numFmtId="0" fontId="52" fillId="25" borderId="72"/>
    <xf numFmtId="10" fontId="13" fillId="16" borderId="72" applyNumberFormat="0" applyBorder="0" applyAlignment="0" applyProtection="0"/>
    <xf numFmtId="170" fontId="29" fillId="20" borderId="72"/>
    <xf numFmtId="223" fontId="30" fillId="8" borderId="76" applyFont="0" applyFill="0" applyBorder="0" applyAlignment="0" applyProtection="0">
      <alignment horizontal="center" vertical="center"/>
    </xf>
    <xf numFmtId="0" fontId="13" fillId="7" borderId="72"/>
    <xf numFmtId="0" fontId="29" fillId="26" borderId="72"/>
    <xf numFmtId="0" fontId="88" fillId="0" borderId="72">
      <alignment horizontal="center"/>
    </xf>
    <xf numFmtId="192" fontId="26" fillId="0" borderId="77">
      <alignment vertical="center"/>
    </xf>
    <xf numFmtId="0" fontId="11" fillId="0" borderId="73">
      <alignment horizontal="right" wrapText="1"/>
    </xf>
    <xf numFmtId="192" fontId="26" fillId="0" borderId="77">
      <alignment vertical="center"/>
    </xf>
    <xf numFmtId="0" fontId="99" fillId="31" borderId="72"/>
    <xf numFmtId="10" fontId="29" fillId="18" borderId="72" applyNumberFormat="0" applyFont="0" applyBorder="0" applyAlignment="0" applyProtection="0">
      <protection locked="0"/>
    </xf>
    <xf numFmtId="223" fontId="30" fillId="8" borderId="121" applyFont="0" applyFill="0" applyBorder="0" applyAlignment="0" applyProtection="0">
      <alignment horizontal="center" vertical="center"/>
    </xf>
    <xf numFmtId="247" fontId="8" fillId="0" borderId="117"/>
    <xf numFmtId="192" fontId="26" fillId="0" borderId="115">
      <alignment vertical="center"/>
    </xf>
    <xf numFmtId="0" fontId="115" fillId="39" borderId="72" applyNumberFormat="0" applyFont="0" applyBorder="0" applyAlignment="0" applyProtection="0"/>
    <xf numFmtId="0" fontId="105" fillId="7" borderId="72">
      <protection locked="0"/>
    </xf>
    <xf numFmtId="0" fontId="29" fillId="7" borderId="96" applyNumberFormat="0">
      <alignment vertical="center"/>
    </xf>
    <xf numFmtId="249" fontId="8" fillId="0" borderId="117"/>
    <xf numFmtId="170" fontId="29" fillId="20" borderId="139"/>
    <xf numFmtId="170" fontId="29" fillId="20" borderId="158"/>
    <xf numFmtId="192" fontId="26" fillId="0" borderId="83">
      <alignment vertical="center"/>
    </xf>
    <xf numFmtId="0" fontId="88" fillId="0" borderId="150">
      <alignment horizontal="center"/>
    </xf>
    <xf numFmtId="192" fontId="26" fillId="0" borderId="147">
      <alignment vertical="center"/>
    </xf>
    <xf numFmtId="192" fontId="26" fillId="0" borderId="122">
      <alignment vertical="center"/>
    </xf>
    <xf numFmtId="192" fontId="30" fillId="0" borderId="136">
      <alignment vertical="center"/>
    </xf>
    <xf numFmtId="0" fontId="29" fillId="7" borderId="135" applyNumberFormat="0">
      <alignment vertical="center"/>
    </xf>
    <xf numFmtId="255" fontId="8" fillId="0" borderId="141"/>
    <xf numFmtId="249" fontId="8" fillId="0" borderId="124"/>
    <xf numFmtId="249" fontId="8" fillId="0" borderId="134"/>
    <xf numFmtId="0" fontId="94" fillId="7" borderId="160"/>
    <xf numFmtId="255" fontId="8" fillId="0" borderId="149"/>
    <xf numFmtId="192" fontId="26" fillId="0" borderId="138">
      <alignment vertical="center"/>
    </xf>
    <xf numFmtId="0" fontId="29" fillId="7" borderId="74" applyNumberFormat="0">
      <alignment vertical="center"/>
    </xf>
    <xf numFmtId="0" fontId="88" fillId="0" borderId="72">
      <alignment horizontal="center"/>
    </xf>
    <xf numFmtId="0" fontId="88" fillId="0" borderId="72">
      <alignment horizontal="center"/>
    </xf>
    <xf numFmtId="0" fontId="88" fillId="0" borderId="72">
      <alignment horizontal="center"/>
    </xf>
    <xf numFmtId="0" fontId="29" fillId="26" borderId="72"/>
    <xf numFmtId="0" fontId="85" fillId="7" borderId="78"/>
    <xf numFmtId="259" fontId="8" fillId="0" borderId="79"/>
    <xf numFmtId="0" fontId="88" fillId="0" borderId="72">
      <alignment horizontal="center"/>
    </xf>
    <xf numFmtId="0" fontId="105" fillId="7" borderId="72">
      <protection locked="0"/>
    </xf>
    <xf numFmtId="0" fontId="29" fillId="7" borderId="66" applyNumberFormat="0">
      <alignment vertical="center"/>
    </xf>
    <xf numFmtId="0" fontId="13" fillId="7" borderId="93"/>
    <xf numFmtId="192" fontId="30" fillId="0" borderId="75">
      <alignment vertical="center"/>
    </xf>
    <xf numFmtId="192" fontId="26" fillId="0" borderId="77">
      <alignment vertical="center"/>
    </xf>
    <xf numFmtId="3" fontId="13" fillId="0" borderId="79" applyNumberFormat="0" applyBorder="0"/>
    <xf numFmtId="0" fontId="13" fillId="7" borderId="72"/>
    <xf numFmtId="223" fontId="30" fillId="8" borderId="68" applyFont="0" applyFill="0" applyBorder="0" applyAlignment="0" applyProtection="0">
      <alignment horizontal="center" vertical="center"/>
    </xf>
    <xf numFmtId="259" fontId="8" fillId="0" borderId="79"/>
    <xf numFmtId="251" fontId="8" fillId="0" borderId="79"/>
    <xf numFmtId="249" fontId="8" fillId="0" borderId="79"/>
    <xf numFmtId="248" fontId="8" fillId="0" borderId="79"/>
    <xf numFmtId="246" fontId="8" fillId="0" borderId="79"/>
    <xf numFmtId="0" fontId="29" fillId="7" borderId="74" applyNumberFormat="0">
      <alignment vertical="center"/>
    </xf>
    <xf numFmtId="251" fontId="8" fillId="0" borderId="79"/>
    <xf numFmtId="0" fontId="88" fillId="0" borderId="72">
      <alignment horizontal="center"/>
    </xf>
    <xf numFmtId="192" fontId="26" fillId="0" borderId="77">
      <alignment vertical="center"/>
    </xf>
    <xf numFmtId="0" fontId="88" fillId="0" borderId="72">
      <alignment horizontal="center"/>
    </xf>
    <xf numFmtId="252" fontId="8" fillId="0" borderId="79"/>
    <xf numFmtId="192" fontId="30" fillId="0" borderId="75">
      <alignment vertical="center"/>
    </xf>
    <xf numFmtId="255" fontId="8" fillId="0" borderId="79"/>
    <xf numFmtId="246" fontId="8" fillId="0" borderId="79"/>
    <xf numFmtId="249" fontId="8" fillId="0" borderId="79"/>
    <xf numFmtId="255" fontId="8" fillId="0" borderId="79"/>
    <xf numFmtId="192" fontId="30" fillId="0" borderId="67">
      <alignment vertical="center"/>
    </xf>
    <xf numFmtId="0" fontId="88" fillId="0" borderId="72">
      <alignment horizontal="center"/>
    </xf>
    <xf numFmtId="255" fontId="8" fillId="0" borderId="79"/>
    <xf numFmtId="0" fontId="11" fillId="0" borderId="73">
      <alignment horizontal="right" wrapText="1"/>
    </xf>
    <xf numFmtId="192" fontId="26" fillId="0" borderId="69">
      <alignment vertical="center"/>
    </xf>
    <xf numFmtId="170" fontId="29" fillId="20" borderId="72"/>
    <xf numFmtId="259" fontId="8" fillId="0" borderId="79"/>
    <xf numFmtId="0" fontId="45" fillId="20" borderId="72">
      <alignment horizontal="right"/>
    </xf>
    <xf numFmtId="0" fontId="29" fillId="7" borderId="135" applyNumberFormat="0">
      <alignment vertical="center"/>
    </xf>
    <xf numFmtId="255" fontId="8" fillId="0" borderId="79"/>
    <xf numFmtId="255" fontId="8" fillId="0" borderId="79"/>
    <xf numFmtId="0" fontId="29" fillId="7" borderId="66" applyNumberFormat="0">
      <alignment vertical="center"/>
    </xf>
    <xf numFmtId="192" fontId="26" fillId="0" borderId="69">
      <alignment vertical="center"/>
    </xf>
    <xf numFmtId="246" fontId="8" fillId="0" borderId="79"/>
    <xf numFmtId="0" fontId="7" fillId="0" borderId="73">
      <alignment horizontal="left" vertical="center"/>
    </xf>
    <xf numFmtId="0" fontId="85" fillId="7" borderId="148"/>
    <xf numFmtId="0" fontId="52" fillId="25" borderId="72"/>
    <xf numFmtId="0" fontId="29" fillId="7" borderId="66" applyNumberFormat="0">
      <alignment vertical="center"/>
    </xf>
    <xf numFmtId="252" fontId="8" fillId="0" borderId="79"/>
    <xf numFmtId="170" fontId="29" fillId="20" borderId="72"/>
    <xf numFmtId="223" fontId="30" fillId="8" borderId="98" applyFont="0" applyFill="0" applyBorder="0" applyAlignment="0" applyProtection="0">
      <alignment horizontal="center" vertical="center"/>
    </xf>
    <xf numFmtId="3" fontId="13" fillId="0" borderId="79" applyNumberFormat="0" applyBorder="0"/>
    <xf numFmtId="0" fontId="105" fillId="7" borderId="72">
      <protection locked="0"/>
    </xf>
    <xf numFmtId="192" fontId="26" fillId="0" borderId="77">
      <alignment vertical="center"/>
    </xf>
    <xf numFmtId="249" fontId="8" fillId="0" borderId="79"/>
    <xf numFmtId="260" fontId="8" fillId="0" borderId="79"/>
    <xf numFmtId="192" fontId="26" fillId="0" borderId="77">
      <alignment vertical="center"/>
    </xf>
    <xf numFmtId="0" fontId="115" fillId="39" borderId="72" applyNumberFormat="0" applyFont="0" applyBorder="0" applyAlignment="0" applyProtection="0"/>
    <xf numFmtId="247" fontId="8" fillId="0" borderId="79"/>
    <xf numFmtId="249" fontId="8" fillId="0" borderId="79"/>
    <xf numFmtId="0" fontId="11" fillId="0" borderId="73">
      <alignment horizontal="right" wrapText="1"/>
    </xf>
    <xf numFmtId="192" fontId="26" fillId="0" borderId="69">
      <alignment vertical="center"/>
    </xf>
    <xf numFmtId="192" fontId="30" fillId="0" borderId="67">
      <alignment vertical="center"/>
    </xf>
    <xf numFmtId="260" fontId="8" fillId="0" borderId="79"/>
    <xf numFmtId="255" fontId="8" fillId="0" borderId="79"/>
    <xf numFmtId="255" fontId="8" fillId="0" borderId="79"/>
    <xf numFmtId="252" fontId="8" fillId="0" borderId="79"/>
    <xf numFmtId="247" fontId="8" fillId="0" borderId="79"/>
    <xf numFmtId="192" fontId="26" fillId="0" borderId="69">
      <alignment vertical="center"/>
    </xf>
    <xf numFmtId="192" fontId="26" fillId="0" borderId="69">
      <alignment vertical="center"/>
    </xf>
    <xf numFmtId="192" fontId="26" fillId="0" borderId="122">
      <alignment vertical="center"/>
    </xf>
    <xf numFmtId="0" fontId="115" fillId="39" borderId="72" applyNumberFormat="0" applyFont="0" applyBorder="0" applyAlignment="0" applyProtection="0"/>
    <xf numFmtId="223" fontId="30" fillId="8" borderId="76" applyFont="0" applyFill="0" applyBorder="0" applyAlignment="0" applyProtection="0">
      <alignment horizontal="center" vertical="center"/>
    </xf>
    <xf numFmtId="249" fontId="8" fillId="0" borderId="79"/>
    <xf numFmtId="248" fontId="8" fillId="0" borderId="79"/>
    <xf numFmtId="0" fontId="52" fillId="25" borderId="72"/>
    <xf numFmtId="251" fontId="8" fillId="0" borderId="79"/>
    <xf numFmtId="10" fontId="29" fillId="18" borderId="72" applyNumberFormat="0" applyFont="0" applyBorder="0" applyAlignment="0" applyProtection="0">
      <protection locked="0"/>
    </xf>
    <xf numFmtId="0" fontId="13" fillId="2" borderId="72"/>
    <xf numFmtId="0" fontId="99" fillId="31" borderId="72"/>
    <xf numFmtId="192" fontId="26" fillId="0" borderId="69">
      <alignment vertical="center"/>
    </xf>
    <xf numFmtId="0" fontId="85" fillId="7" borderId="78"/>
    <xf numFmtId="249" fontId="8" fillId="0" borderId="79"/>
    <xf numFmtId="246" fontId="8" fillId="0" borderId="79"/>
    <xf numFmtId="0" fontId="13" fillId="7" borderId="72"/>
    <xf numFmtId="223" fontId="30" fillId="8" borderId="68" applyFont="0" applyFill="0" applyBorder="0" applyAlignment="0" applyProtection="0">
      <alignment horizontal="center" vertical="center"/>
    </xf>
    <xf numFmtId="10" fontId="13" fillId="16" borderId="72" applyNumberFormat="0" applyBorder="0" applyAlignment="0" applyProtection="0"/>
    <xf numFmtId="0" fontId="29" fillId="7" borderId="66" applyNumberFormat="0">
      <alignment vertical="center"/>
    </xf>
    <xf numFmtId="10" fontId="13" fillId="16" borderId="72" applyNumberFormat="0" applyBorder="0" applyAlignment="0" applyProtection="0"/>
    <xf numFmtId="247" fontId="8" fillId="0" borderId="79"/>
    <xf numFmtId="246" fontId="8" fillId="0" borderId="79"/>
    <xf numFmtId="249" fontId="8" fillId="0" borderId="79"/>
    <xf numFmtId="0" fontId="99" fillId="31" borderId="158"/>
    <xf numFmtId="246" fontId="8" fillId="0" borderId="79"/>
    <xf numFmtId="10" fontId="29" fillId="18" borderId="72" applyNumberFormat="0" applyFont="0" applyBorder="0" applyAlignment="0" applyProtection="0">
      <protection locked="0"/>
    </xf>
    <xf numFmtId="0" fontId="88" fillId="0" borderId="72">
      <alignment horizontal="center"/>
    </xf>
    <xf numFmtId="0" fontId="99" fillId="31" borderId="72"/>
    <xf numFmtId="248" fontId="8" fillId="0" borderId="79"/>
    <xf numFmtId="249" fontId="8" fillId="0" borderId="118"/>
    <xf numFmtId="0" fontId="13" fillId="2" borderId="93"/>
    <xf numFmtId="249" fontId="8" fillId="0" borderId="79"/>
    <xf numFmtId="246" fontId="8" fillId="0" borderId="79"/>
    <xf numFmtId="0" fontId="45" fillId="20" borderId="72">
      <alignment horizontal="right"/>
    </xf>
    <xf numFmtId="0" fontId="85" fillId="7" borderId="78"/>
    <xf numFmtId="223" fontId="30" fillId="8" borderId="68" applyFont="0" applyFill="0" applyBorder="0" applyAlignment="0" applyProtection="0">
      <alignment horizontal="center" vertical="center"/>
    </xf>
    <xf numFmtId="192" fontId="30" fillId="0" borderId="67">
      <alignment vertical="center"/>
    </xf>
    <xf numFmtId="0" fontId="7" fillId="0" borderId="73">
      <alignment horizontal="left" vertical="center"/>
    </xf>
    <xf numFmtId="255" fontId="8" fillId="0" borderId="79"/>
    <xf numFmtId="260" fontId="8" fillId="0" borderId="79"/>
    <xf numFmtId="192" fontId="30" fillId="0" borderId="120">
      <alignment vertical="center"/>
    </xf>
    <xf numFmtId="223" fontId="30" fillId="8" borderId="76" applyFont="0" applyFill="0" applyBorder="0" applyAlignment="0" applyProtection="0">
      <alignment horizontal="center" vertical="center"/>
    </xf>
    <xf numFmtId="0" fontId="13" fillId="2" borderId="72"/>
    <xf numFmtId="0" fontId="29" fillId="26" borderId="72"/>
    <xf numFmtId="0" fontId="88" fillId="0" borderId="72">
      <alignment horizontal="center"/>
    </xf>
    <xf numFmtId="3" fontId="13" fillId="0" borderId="79" applyNumberFormat="0" applyBorder="0"/>
    <xf numFmtId="0" fontId="29" fillId="7" borderId="66" applyNumberFormat="0">
      <alignment vertical="center"/>
    </xf>
    <xf numFmtId="246" fontId="8" fillId="0" borderId="79"/>
    <xf numFmtId="0" fontId="29" fillId="7" borderId="135" applyNumberFormat="0">
      <alignment vertical="center"/>
    </xf>
    <xf numFmtId="0" fontId="29" fillId="7" borderId="74" applyNumberFormat="0">
      <alignment vertical="center"/>
    </xf>
    <xf numFmtId="0" fontId="105" fillId="7" borderId="84">
      <protection locked="0"/>
    </xf>
    <xf numFmtId="0" fontId="29" fillId="7" borderId="80" applyNumberFormat="0">
      <alignment vertical="center"/>
    </xf>
    <xf numFmtId="0" fontId="7" fillId="0" borderId="109">
      <alignment horizontal="left" vertical="center"/>
    </xf>
    <xf numFmtId="192" fontId="30" fillId="0" borderId="88">
      <alignment vertical="center"/>
    </xf>
    <xf numFmtId="192" fontId="26" fillId="0" borderId="90">
      <alignment vertical="center"/>
    </xf>
    <xf numFmtId="3" fontId="13" fillId="0" borderId="92" applyNumberFormat="0" applyBorder="0"/>
    <xf numFmtId="0" fontId="13" fillId="7" borderId="84"/>
    <xf numFmtId="223" fontId="30" fillId="8" borderId="82" applyFont="0" applyFill="0" applyBorder="0" applyAlignment="0" applyProtection="0">
      <alignment horizontal="center" vertical="center"/>
    </xf>
    <xf numFmtId="259" fontId="8" fillId="0" borderId="92"/>
    <xf numFmtId="251" fontId="8" fillId="0" borderId="92"/>
    <xf numFmtId="249" fontId="8" fillId="0" borderId="92"/>
    <xf numFmtId="248" fontId="8" fillId="0" borderId="92"/>
    <xf numFmtId="246" fontId="8" fillId="0" borderId="92"/>
    <xf numFmtId="0" fontId="29" fillId="7" borderId="87" applyNumberFormat="0">
      <alignment vertical="center"/>
    </xf>
    <xf numFmtId="251" fontId="8" fillId="0" borderId="92"/>
    <xf numFmtId="0" fontId="88" fillId="0" borderId="84">
      <alignment horizontal="center"/>
    </xf>
    <xf numFmtId="0" fontId="88" fillId="0" borderId="139">
      <alignment horizontal="center"/>
    </xf>
    <xf numFmtId="192" fontId="26" fillId="0" borderId="90">
      <alignment vertical="center"/>
    </xf>
    <xf numFmtId="0" fontId="88" fillId="0" borderId="84">
      <alignment horizontal="center"/>
    </xf>
    <xf numFmtId="252" fontId="8" fillId="0" borderId="92"/>
    <xf numFmtId="192" fontId="30" fillId="0" borderId="88">
      <alignment vertical="center"/>
    </xf>
    <xf numFmtId="255" fontId="8" fillId="0" borderId="92"/>
    <xf numFmtId="246" fontId="8" fillId="0" borderId="92"/>
    <xf numFmtId="249" fontId="8" fillId="0" borderId="92"/>
    <xf numFmtId="255" fontId="8" fillId="0" borderId="92"/>
    <xf numFmtId="192" fontId="30" fillId="0" borderId="81">
      <alignment vertical="center"/>
    </xf>
    <xf numFmtId="0" fontId="88" fillId="0" borderId="84">
      <alignment horizontal="center"/>
    </xf>
    <xf numFmtId="255" fontId="8" fillId="0" borderId="92"/>
    <xf numFmtId="0" fontId="11" fillId="0" borderId="85">
      <alignment horizontal="right" wrapText="1"/>
    </xf>
    <xf numFmtId="192" fontId="26" fillId="0" borderId="83">
      <alignment vertical="center"/>
    </xf>
    <xf numFmtId="170" fontId="29" fillId="20" borderId="84"/>
    <xf numFmtId="259" fontId="8" fillId="0" borderId="92"/>
    <xf numFmtId="0" fontId="45" fillId="20" borderId="84">
      <alignment horizontal="right"/>
    </xf>
    <xf numFmtId="0" fontId="115" fillId="39" borderId="108" applyNumberFormat="0" applyFont="0" applyBorder="0" applyAlignment="0" applyProtection="0"/>
    <xf numFmtId="0" fontId="105" fillId="7" borderId="139">
      <protection locked="0"/>
    </xf>
    <xf numFmtId="255" fontId="8" fillId="0" borderId="92"/>
    <xf numFmtId="255" fontId="8" fillId="0" borderId="92"/>
    <xf numFmtId="0" fontId="29" fillId="7" borderId="80" applyNumberFormat="0">
      <alignment vertical="center"/>
    </xf>
    <xf numFmtId="192" fontId="26" fillId="0" borderId="83">
      <alignment vertical="center"/>
    </xf>
    <xf numFmtId="246" fontId="8" fillId="0" borderId="92"/>
    <xf numFmtId="259" fontId="8" fillId="0" borderId="149"/>
    <xf numFmtId="0" fontId="7" fillId="0" borderId="85">
      <alignment horizontal="left" vertical="center"/>
    </xf>
    <xf numFmtId="0" fontId="52" fillId="25" borderId="84"/>
    <xf numFmtId="0" fontId="29" fillId="7" borderId="80" applyNumberFormat="0">
      <alignment vertical="center"/>
    </xf>
    <xf numFmtId="252" fontId="8" fillId="0" borderId="92"/>
    <xf numFmtId="170" fontId="29" fillId="20" borderId="84"/>
    <xf numFmtId="192" fontId="30" fillId="0" borderId="113">
      <alignment vertical="center"/>
    </xf>
    <xf numFmtId="3" fontId="13" fillId="0" borderId="92" applyNumberFormat="0" applyBorder="0"/>
    <xf numFmtId="0" fontId="105" fillId="7" borderId="84">
      <protection locked="0"/>
    </xf>
    <xf numFmtId="192" fontId="26" fillId="0" borderId="90">
      <alignment vertical="center"/>
    </xf>
    <xf numFmtId="249" fontId="8" fillId="0" borderId="92"/>
    <xf numFmtId="260" fontId="8" fillId="0" borderId="92"/>
    <xf numFmtId="192" fontId="26" fillId="0" borderId="90">
      <alignment vertical="center"/>
    </xf>
    <xf numFmtId="0" fontId="115" fillId="39" borderId="84" applyNumberFormat="0" applyFont="0" applyBorder="0" applyAlignment="0" applyProtection="0"/>
    <xf numFmtId="247" fontId="8" fillId="0" borderId="92"/>
    <xf numFmtId="249" fontId="8" fillId="0" borderId="92"/>
    <xf numFmtId="0" fontId="11" fillId="0" borderId="85">
      <alignment horizontal="right" wrapText="1"/>
    </xf>
    <xf numFmtId="192" fontId="26" fillId="0" borderId="83">
      <alignment vertical="center"/>
    </xf>
    <xf numFmtId="192" fontId="30" fillId="0" borderId="81">
      <alignment vertical="center"/>
    </xf>
    <xf numFmtId="260" fontId="8" fillId="0" borderId="92"/>
    <xf numFmtId="255" fontId="8" fillId="0" borderId="92"/>
    <xf numFmtId="255" fontId="8" fillId="0" borderId="92"/>
    <xf numFmtId="252" fontId="8" fillId="0" borderId="92"/>
    <xf numFmtId="247" fontId="8" fillId="0" borderId="92"/>
    <xf numFmtId="192" fontId="26" fillId="0" borderId="83">
      <alignment vertical="center"/>
    </xf>
    <xf numFmtId="192" fontId="26" fillId="0" borderId="83">
      <alignment vertical="center"/>
    </xf>
    <xf numFmtId="0" fontId="115" fillId="39" borderId="84" applyNumberFormat="0" applyFont="0" applyBorder="0" applyAlignment="0" applyProtection="0"/>
    <xf numFmtId="223" fontId="30" fillId="8" borderId="89" applyFont="0" applyFill="0" applyBorder="0" applyAlignment="0" applyProtection="0">
      <alignment horizontal="center" vertical="center"/>
    </xf>
    <xf numFmtId="249" fontId="8" fillId="0" borderId="92"/>
    <xf numFmtId="248" fontId="8" fillId="0" borderId="92"/>
    <xf numFmtId="0" fontId="52" fillId="25" borderId="84"/>
    <xf numFmtId="251" fontId="8" fillId="0" borderId="92"/>
    <xf numFmtId="10" fontId="29" fillId="18" borderId="84" applyNumberFormat="0" applyFont="0" applyBorder="0" applyAlignment="0" applyProtection="0">
      <protection locked="0"/>
    </xf>
    <xf numFmtId="0" fontId="13" fillId="2" borderId="84"/>
    <xf numFmtId="0" fontId="99" fillId="31" borderId="84"/>
    <xf numFmtId="192" fontId="26" fillId="0" borderId="83">
      <alignment vertical="center"/>
    </xf>
    <xf numFmtId="0" fontId="85" fillId="7" borderId="91"/>
    <xf numFmtId="249" fontId="8" fillId="0" borderId="92"/>
    <xf numFmtId="246" fontId="8" fillId="0" borderId="92"/>
    <xf numFmtId="0" fontId="13" fillId="7" borderId="84"/>
    <xf numFmtId="223" fontId="30" fillId="8" borderId="82" applyFont="0" applyFill="0" applyBorder="0" applyAlignment="0" applyProtection="0">
      <alignment horizontal="center" vertical="center"/>
    </xf>
    <xf numFmtId="10" fontId="13" fillId="16" borderId="84" applyNumberFormat="0" applyBorder="0" applyAlignment="0" applyProtection="0"/>
    <xf numFmtId="0" fontId="29" fillId="7" borderId="80" applyNumberFormat="0">
      <alignment vertical="center"/>
    </xf>
    <xf numFmtId="10" fontId="13" fillId="16" borderId="84" applyNumberFormat="0" applyBorder="0" applyAlignment="0" applyProtection="0"/>
    <xf numFmtId="247" fontId="8" fillId="0" borderId="92"/>
    <xf numFmtId="246" fontId="8" fillId="0" borderId="92"/>
    <xf numFmtId="249" fontId="8" fillId="0" borderId="92"/>
    <xf numFmtId="246" fontId="8" fillId="0" borderId="92"/>
    <xf numFmtId="10" fontId="29" fillId="18" borderId="84" applyNumberFormat="0" applyFont="0" applyBorder="0" applyAlignment="0" applyProtection="0">
      <protection locked="0"/>
    </xf>
    <xf numFmtId="0" fontId="99" fillId="31" borderId="84"/>
    <xf numFmtId="248" fontId="8" fillId="0" borderId="92"/>
    <xf numFmtId="249" fontId="8" fillId="0" borderId="92"/>
    <xf numFmtId="246" fontId="8" fillId="0" borderId="92"/>
    <xf numFmtId="0" fontId="45" fillId="20" borderId="84">
      <alignment horizontal="right"/>
    </xf>
    <xf numFmtId="0" fontId="85" fillId="7" borderId="91"/>
    <xf numFmtId="223" fontId="30" fillId="8" borderId="82" applyFont="0" applyFill="0" applyBorder="0" applyAlignment="0" applyProtection="0">
      <alignment horizontal="center" vertical="center"/>
    </xf>
    <xf numFmtId="192" fontId="30" fillId="0" borderId="81">
      <alignment vertical="center"/>
    </xf>
    <xf numFmtId="0" fontId="7" fillId="0" borderId="85">
      <alignment horizontal="left" vertical="center"/>
    </xf>
    <xf numFmtId="255" fontId="8" fillId="0" borderId="92"/>
    <xf numFmtId="260" fontId="8" fillId="0" borderId="92"/>
    <xf numFmtId="223" fontId="30" fillId="8" borderId="89" applyFont="0" applyFill="0" applyBorder="0" applyAlignment="0" applyProtection="0">
      <alignment horizontal="center" vertical="center"/>
    </xf>
    <xf numFmtId="0" fontId="13" fillId="2" borderId="84"/>
    <xf numFmtId="0" fontId="29" fillId="26" borderId="84"/>
    <xf numFmtId="0" fontId="88" fillId="0" borderId="84">
      <alignment horizontal="center"/>
    </xf>
    <xf numFmtId="3" fontId="13" fillId="0" borderId="92" applyNumberFormat="0" applyBorder="0"/>
    <xf numFmtId="0" fontId="29" fillId="7" borderId="80" applyNumberFormat="0">
      <alignment vertical="center"/>
    </xf>
    <xf numFmtId="246" fontId="8" fillId="0" borderId="92"/>
    <xf numFmtId="0" fontId="29" fillId="7" borderId="87" applyNumberFormat="0">
      <alignment vertical="center"/>
    </xf>
    <xf numFmtId="0" fontId="29" fillId="26" borderId="93"/>
    <xf numFmtId="0" fontId="85" fillId="7" borderId="100"/>
    <xf numFmtId="259" fontId="8" fillId="0" borderId="101"/>
    <xf numFmtId="0" fontId="88" fillId="0" borderId="93">
      <alignment horizontal="center"/>
    </xf>
    <xf numFmtId="0" fontId="105" fillId="7" borderId="93">
      <protection locked="0"/>
    </xf>
    <xf numFmtId="0" fontId="29" fillId="7" borderId="87" applyNumberFormat="0">
      <alignment vertical="center"/>
    </xf>
    <xf numFmtId="0" fontId="117" fillId="0" borderId="95" applyFill="0" applyBorder="0" applyProtection="0">
      <alignment horizontal="left" vertical="top"/>
    </xf>
    <xf numFmtId="192" fontId="30" fillId="0" borderId="97">
      <alignment vertical="center"/>
    </xf>
    <xf numFmtId="192" fontId="26" fillId="0" borderId="99">
      <alignment vertical="center"/>
    </xf>
    <xf numFmtId="3" fontId="13" fillId="0" borderId="101" applyNumberFormat="0" applyBorder="0"/>
    <xf numFmtId="0" fontId="13" fillId="7" borderId="93"/>
    <xf numFmtId="223" fontId="30" fillId="8" borderId="89" applyFont="0" applyFill="0" applyBorder="0" applyAlignment="0" applyProtection="0">
      <alignment horizontal="center" vertical="center"/>
    </xf>
    <xf numFmtId="259" fontId="8" fillId="0" borderId="101"/>
    <xf numFmtId="251" fontId="8" fillId="0" borderId="101"/>
    <xf numFmtId="249" fontId="8" fillId="0" borderId="101"/>
    <xf numFmtId="248" fontId="8" fillId="0" borderId="101"/>
    <xf numFmtId="246" fontId="8" fillId="0" borderId="101"/>
    <xf numFmtId="0" fontId="29" fillId="7" borderId="96" applyNumberFormat="0">
      <alignment vertical="center"/>
    </xf>
    <xf numFmtId="251" fontId="8" fillId="0" borderId="101"/>
    <xf numFmtId="0" fontId="88" fillId="0" borderId="93">
      <alignment horizontal="center"/>
    </xf>
    <xf numFmtId="192" fontId="26" fillId="0" borderId="99">
      <alignment vertical="center"/>
    </xf>
    <xf numFmtId="0" fontId="88" fillId="0" borderId="93">
      <alignment horizontal="center"/>
    </xf>
    <xf numFmtId="252" fontId="8" fillId="0" borderId="101"/>
    <xf numFmtId="192" fontId="30" fillId="0" borderId="97">
      <alignment vertical="center"/>
    </xf>
    <xf numFmtId="255" fontId="8" fillId="0" borderId="101"/>
    <xf numFmtId="246" fontId="8" fillId="0" borderId="101"/>
    <xf numFmtId="249" fontId="8" fillId="0" borderId="101"/>
    <xf numFmtId="255" fontId="8" fillId="0" borderId="101"/>
    <xf numFmtId="192" fontId="30" fillId="0" borderId="88">
      <alignment vertical="center"/>
    </xf>
    <xf numFmtId="0" fontId="88" fillId="0" borderId="93">
      <alignment horizontal="center"/>
    </xf>
    <xf numFmtId="255" fontId="8" fillId="0" borderId="101"/>
    <xf numFmtId="0" fontId="11" fillId="0" borderId="94">
      <alignment horizontal="right" wrapText="1"/>
    </xf>
    <xf numFmtId="192" fontId="26" fillId="0" borderId="90">
      <alignment vertical="center"/>
    </xf>
    <xf numFmtId="0" fontId="94" fillId="7" borderId="95"/>
    <xf numFmtId="170" fontId="29" fillId="20" borderId="93"/>
    <xf numFmtId="259" fontId="8" fillId="0" borderId="101"/>
    <xf numFmtId="0" fontId="45" fillId="20" borderId="93">
      <alignment horizontal="right"/>
    </xf>
    <xf numFmtId="0" fontId="117" fillId="0" borderId="95" applyFill="0" applyBorder="0" applyProtection="0">
      <alignment horizontal="left" vertical="top"/>
    </xf>
    <xf numFmtId="255" fontId="8" fillId="0" borderId="101"/>
    <xf numFmtId="255" fontId="8" fillId="0" borderId="101"/>
    <xf numFmtId="0" fontId="29" fillId="7" borderId="87" applyNumberFormat="0">
      <alignment vertical="center"/>
    </xf>
    <xf numFmtId="192" fontId="26" fillId="0" borderId="90">
      <alignment vertical="center"/>
    </xf>
    <xf numFmtId="246" fontId="8" fillId="0" borderId="101"/>
    <xf numFmtId="192" fontId="26" fillId="0" borderId="122">
      <alignment vertical="center"/>
    </xf>
    <xf numFmtId="0" fontId="7" fillId="0" borderId="94">
      <alignment horizontal="left" vertical="center"/>
    </xf>
    <xf numFmtId="232" fontId="73" fillId="0" borderId="160" applyFont="0" applyFill="0" applyBorder="0" applyAlignment="0" applyProtection="0">
      <alignment vertical="top" wrapText="1"/>
    </xf>
    <xf numFmtId="0" fontId="52" fillId="25" borderId="93"/>
    <xf numFmtId="0" fontId="29" fillId="7" borderId="87" applyNumberFormat="0">
      <alignment vertical="center"/>
    </xf>
    <xf numFmtId="252" fontId="8" fillId="0" borderId="101"/>
    <xf numFmtId="170" fontId="29" fillId="20" borderId="93"/>
    <xf numFmtId="0" fontId="117" fillId="0" borderId="95" applyFill="0" applyBorder="0" applyProtection="0">
      <alignment horizontal="left" vertical="top"/>
    </xf>
    <xf numFmtId="3" fontId="13" fillId="0" borderId="101" applyNumberFormat="0" applyBorder="0"/>
    <xf numFmtId="0" fontId="105" fillId="7" borderId="93">
      <protection locked="0"/>
    </xf>
    <xf numFmtId="192" fontId="26" fillId="0" borderId="99">
      <alignment vertical="center"/>
    </xf>
    <xf numFmtId="249" fontId="8" fillId="0" borderId="101"/>
    <xf numFmtId="260" fontId="8" fillId="0" borderId="101"/>
    <xf numFmtId="192" fontId="26" fillId="0" borderId="99">
      <alignment vertical="center"/>
    </xf>
    <xf numFmtId="0" fontId="115" fillId="39" borderId="93" applyNumberFormat="0" applyFont="0" applyBorder="0" applyAlignment="0" applyProtection="0"/>
    <xf numFmtId="247" fontId="8" fillId="0" borderId="101"/>
    <xf numFmtId="249" fontId="8" fillId="0" borderId="101"/>
    <xf numFmtId="0" fontId="11" fillId="0" borderId="94">
      <alignment horizontal="right" wrapText="1"/>
    </xf>
    <xf numFmtId="192" fontId="26" fillId="0" borderId="90">
      <alignment vertical="center"/>
    </xf>
    <xf numFmtId="192" fontId="30" fillId="0" borderId="88">
      <alignment vertical="center"/>
    </xf>
    <xf numFmtId="260" fontId="8" fillId="0" borderId="101"/>
    <xf numFmtId="255" fontId="8" fillId="0" borderId="101"/>
    <xf numFmtId="255" fontId="8" fillId="0" borderId="101"/>
    <xf numFmtId="252" fontId="8" fillId="0" borderId="101"/>
    <xf numFmtId="247" fontId="8" fillId="0" borderId="101"/>
    <xf numFmtId="192" fontId="26" fillId="0" borderId="90">
      <alignment vertical="center"/>
    </xf>
    <xf numFmtId="192" fontId="26" fillId="0" borderId="90">
      <alignment vertical="center"/>
    </xf>
    <xf numFmtId="232" fontId="73" fillId="0" borderId="95" applyFont="0" applyFill="0" applyBorder="0" applyAlignment="0" applyProtection="0">
      <alignment vertical="top" wrapText="1"/>
    </xf>
    <xf numFmtId="0" fontId="115" fillId="39" borderId="93" applyNumberFormat="0" applyFont="0" applyBorder="0" applyAlignment="0" applyProtection="0"/>
    <xf numFmtId="223" fontId="30" fillId="8" borderId="98" applyFont="0" applyFill="0" applyBorder="0" applyAlignment="0" applyProtection="0">
      <alignment horizontal="center" vertical="center"/>
    </xf>
    <xf numFmtId="249" fontId="8" fillId="0" borderId="101"/>
    <xf numFmtId="248" fontId="8" fillId="0" borderId="101"/>
    <xf numFmtId="232" fontId="73" fillId="0" borderId="95" applyFont="0" applyFill="0" applyBorder="0" applyAlignment="0" applyProtection="0">
      <alignment vertical="top" wrapText="1"/>
    </xf>
    <xf numFmtId="0" fontId="94" fillId="7" borderId="95"/>
    <xf numFmtId="0" fontId="52" fillId="25" borderId="93"/>
    <xf numFmtId="251" fontId="8" fillId="0" borderId="101"/>
    <xf numFmtId="232" fontId="73" fillId="0" borderId="95" applyFont="0" applyFill="0" applyBorder="0" applyAlignment="0" applyProtection="0">
      <alignment vertical="top" wrapText="1"/>
    </xf>
    <xf numFmtId="10" fontId="29" fillId="18" borderId="93" applyNumberFormat="0" applyFont="0" applyBorder="0" applyAlignment="0" applyProtection="0">
      <protection locked="0"/>
    </xf>
    <xf numFmtId="0" fontId="52" fillId="25" borderId="125"/>
    <xf numFmtId="0" fontId="13" fillId="2" borderId="93"/>
    <xf numFmtId="0" fontId="99" fillId="31" borderId="93"/>
    <xf numFmtId="192" fontId="26" fillId="0" borderId="90">
      <alignment vertical="center"/>
    </xf>
    <xf numFmtId="0" fontId="85" fillId="7" borderId="100"/>
    <xf numFmtId="249" fontId="8" fillId="0" borderId="101"/>
    <xf numFmtId="246" fontId="8" fillId="0" borderId="101"/>
    <xf numFmtId="0" fontId="13" fillId="7" borderId="93"/>
    <xf numFmtId="223" fontId="30" fillId="8" borderId="89" applyFont="0" applyFill="0" applyBorder="0" applyAlignment="0" applyProtection="0">
      <alignment horizontal="center" vertical="center"/>
    </xf>
    <xf numFmtId="10" fontId="13" fillId="16" borderId="93" applyNumberFormat="0" applyBorder="0" applyAlignment="0" applyProtection="0"/>
    <xf numFmtId="0" fontId="29" fillId="7" borderId="87" applyNumberFormat="0">
      <alignment vertical="center"/>
    </xf>
    <xf numFmtId="10" fontId="13" fillId="16" borderId="93" applyNumberFormat="0" applyBorder="0" applyAlignment="0" applyProtection="0"/>
    <xf numFmtId="247" fontId="8" fillId="0" borderId="101"/>
    <xf numFmtId="246" fontId="8" fillId="0" borderId="101"/>
    <xf numFmtId="249" fontId="8" fillId="0" borderId="101"/>
    <xf numFmtId="246" fontId="8" fillId="0" borderId="101"/>
    <xf numFmtId="10" fontId="29" fillId="18" borderId="93" applyNumberFormat="0" applyFont="0" applyBorder="0" applyAlignment="0" applyProtection="0">
      <protection locked="0"/>
    </xf>
    <xf numFmtId="0" fontId="99" fillId="31" borderId="93"/>
    <xf numFmtId="248" fontId="8" fillId="0" borderId="101"/>
    <xf numFmtId="249" fontId="8" fillId="0" borderId="101"/>
    <xf numFmtId="223" fontId="30" fillId="8" borderId="146" applyFont="0" applyFill="0" applyBorder="0" applyAlignment="0" applyProtection="0">
      <alignment horizontal="center" vertical="center"/>
    </xf>
    <xf numFmtId="246" fontId="8" fillId="0" borderId="101"/>
    <xf numFmtId="246" fontId="8" fillId="0" borderId="117"/>
    <xf numFmtId="0" fontId="45" fillId="20" borderId="93">
      <alignment horizontal="right"/>
    </xf>
    <xf numFmtId="0" fontId="85" fillId="7" borderId="100"/>
    <xf numFmtId="223" fontId="30" fillId="8" borderId="89" applyFont="0" applyFill="0" applyBorder="0" applyAlignment="0" applyProtection="0">
      <alignment horizontal="center" vertical="center"/>
    </xf>
    <xf numFmtId="192" fontId="30" fillId="0" borderId="88">
      <alignment vertical="center"/>
    </xf>
    <xf numFmtId="0" fontId="7" fillId="0" borderId="94">
      <alignment horizontal="left" vertical="center"/>
    </xf>
    <xf numFmtId="255" fontId="8" fillId="0" borderId="101"/>
    <xf numFmtId="260" fontId="8" fillId="0" borderId="101"/>
    <xf numFmtId="0" fontId="94" fillId="7" borderId="95"/>
    <xf numFmtId="223" fontId="30" fillId="8" borderId="98" applyFont="0" applyFill="0" applyBorder="0" applyAlignment="0" applyProtection="0">
      <alignment horizontal="center" vertical="center"/>
    </xf>
    <xf numFmtId="0" fontId="13" fillId="2" borderId="93"/>
    <xf numFmtId="0" fontId="29" fillId="26" borderId="93"/>
    <xf numFmtId="0" fontId="88" fillId="0" borderId="93">
      <alignment horizontal="center"/>
    </xf>
    <xf numFmtId="3" fontId="13" fillId="0" borderId="101" applyNumberFormat="0" applyBorder="0"/>
    <xf numFmtId="0" fontId="29" fillId="7" borderId="87" applyNumberFormat="0">
      <alignment vertical="center"/>
    </xf>
    <xf numFmtId="246" fontId="8" fillId="0" borderId="101"/>
    <xf numFmtId="0" fontId="29" fillId="7" borderId="96" applyNumberFormat="0">
      <alignment vertical="center"/>
    </xf>
    <xf numFmtId="249" fontId="8" fillId="0" borderId="134"/>
    <xf numFmtId="0" fontId="29" fillId="7" borderId="112" applyNumberFormat="0">
      <alignment vertical="center"/>
    </xf>
    <xf numFmtId="0" fontId="99" fillId="31" borderId="125"/>
    <xf numFmtId="0" fontId="88" fillId="0" borderId="108">
      <alignment horizontal="center"/>
    </xf>
    <xf numFmtId="0" fontId="88" fillId="0" borderId="108">
      <alignment horizontal="center"/>
    </xf>
    <xf numFmtId="0" fontId="88" fillId="0" borderId="108">
      <alignment horizontal="center"/>
    </xf>
    <xf numFmtId="0" fontId="29" fillId="26" borderId="108"/>
    <xf numFmtId="0" fontId="85" fillId="7" borderId="116"/>
    <xf numFmtId="0" fontId="85" fillId="7" borderId="133"/>
    <xf numFmtId="259" fontId="8" fillId="0" borderId="117"/>
    <xf numFmtId="0" fontId="88" fillId="0" borderId="108">
      <alignment horizontal="center"/>
    </xf>
    <xf numFmtId="0" fontId="105" fillId="7" borderId="108">
      <protection locked="0"/>
    </xf>
    <xf numFmtId="0" fontId="29" fillId="7" borderId="104" applyNumberFormat="0">
      <alignment vertical="center"/>
    </xf>
    <xf numFmtId="0" fontId="117" fillId="0" borderId="110" applyFill="0" applyBorder="0" applyProtection="0">
      <alignment horizontal="left" vertical="top"/>
    </xf>
    <xf numFmtId="192" fontId="30" fillId="0" borderId="113">
      <alignment vertical="center"/>
    </xf>
    <xf numFmtId="192" fontId="26" fillId="0" borderId="115">
      <alignment vertical="center"/>
    </xf>
    <xf numFmtId="3" fontId="13" fillId="0" borderId="117" applyNumberFormat="0" applyBorder="0"/>
    <xf numFmtId="0" fontId="13" fillId="7" borderId="108"/>
    <xf numFmtId="223" fontId="30" fillId="8" borderId="106" applyFont="0" applyFill="0" applyBorder="0" applyAlignment="0" applyProtection="0">
      <alignment horizontal="center" vertical="center"/>
    </xf>
    <xf numFmtId="259" fontId="8" fillId="0" borderId="117"/>
    <xf numFmtId="251" fontId="8" fillId="0" borderId="117"/>
    <xf numFmtId="249" fontId="8" fillId="0" borderId="117"/>
    <xf numFmtId="248" fontId="8" fillId="0" borderId="117"/>
    <xf numFmtId="246" fontId="8" fillId="0" borderId="117"/>
    <xf numFmtId="0" fontId="29" fillId="7" borderId="112" applyNumberFormat="0">
      <alignment vertical="center"/>
    </xf>
    <xf numFmtId="251" fontId="8" fillId="0" borderId="117"/>
    <xf numFmtId="0" fontId="88" fillId="0" borderId="108">
      <alignment horizontal="center"/>
    </xf>
    <xf numFmtId="246" fontId="8" fillId="0" borderId="124"/>
    <xf numFmtId="192" fontId="26" fillId="0" borderId="115">
      <alignment vertical="center"/>
    </xf>
    <xf numFmtId="0" fontId="88" fillId="0" borderId="108">
      <alignment horizontal="center"/>
    </xf>
    <xf numFmtId="252" fontId="8" fillId="0" borderId="117"/>
    <xf numFmtId="192" fontId="30" fillId="0" borderId="113">
      <alignment vertical="center"/>
    </xf>
    <xf numFmtId="255" fontId="8" fillId="0" borderId="117"/>
    <xf numFmtId="246" fontId="8" fillId="0" borderId="117"/>
    <xf numFmtId="249" fontId="8" fillId="0" borderId="117"/>
    <xf numFmtId="255" fontId="8" fillId="0" borderId="117"/>
    <xf numFmtId="192" fontId="30" fillId="0" borderId="105">
      <alignment vertical="center"/>
    </xf>
    <xf numFmtId="0" fontId="88" fillId="0" borderId="108">
      <alignment horizontal="center"/>
    </xf>
    <xf numFmtId="255" fontId="8" fillId="0" borderId="117"/>
    <xf numFmtId="0" fontId="11" fillId="0" borderId="109">
      <alignment horizontal="right" wrapText="1"/>
    </xf>
    <xf numFmtId="192" fontId="26" fillId="0" borderId="107">
      <alignment vertical="center"/>
    </xf>
    <xf numFmtId="0" fontId="94" fillId="7" borderId="110"/>
    <xf numFmtId="170" fontId="29" fillId="20" borderId="108"/>
    <xf numFmtId="259" fontId="8" fillId="0" borderId="117"/>
    <xf numFmtId="0" fontId="45" fillId="20" borderId="108">
      <alignment horizontal="right"/>
    </xf>
    <xf numFmtId="0" fontId="117" fillId="0" borderId="110" applyFill="0" applyBorder="0" applyProtection="0">
      <alignment horizontal="left" vertical="top"/>
    </xf>
    <xf numFmtId="255" fontId="8" fillId="0" borderId="117"/>
    <xf numFmtId="255" fontId="8" fillId="0" borderId="117"/>
    <xf numFmtId="0" fontId="29" fillId="7" borderId="104" applyNumberFormat="0">
      <alignment vertical="center"/>
    </xf>
    <xf numFmtId="192" fontId="26" fillId="0" borderId="107">
      <alignment vertical="center"/>
    </xf>
    <xf numFmtId="246" fontId="8" fillId="0" borderId="117"/>
    <xf numFmtId="0" fontId="7" fillId="0" borderId="109">
      <alignment horizontal="left" vertical="center"/>
    </xf>
    <xf numFmtId="248" fontId="8" fillId="0" borderId="134"/>
    <xf numFmtId="0" fontId="52" fillId="25" borderId="108"/>
    <xf numFmtId="0" fontId="29" fillId="7" borderId="104" applyNumberFormat="0">
      <alignment vertical="center"/>
    </xf>
    <xf numFmtId="252" fontId="8" fillId="0" borderId="117"/>
    <xf numFmtId="170" fontId="29" fillId="20" borderId="108"/>
    <xf numFmtId="0" fontId="117" fillId="0" borderId="110" applyFill="0" applyBorder="0" applyProtection="0">
      <alignment horizontal="left" vertical="top"/>
    </xf>
    <xf numFmtId="3" fontId="13" fillId="0" borderId="117" applyNumberFormat="0" applyBorder="0"/>
    <xf numFmtId="0" fontId="105" fillId="7" borderId="108">
      <protection locked="0"/>
    </xf>
    <xf numFmtId="192" fontId="26" fillId="0" borderId="115">
      <alignment vertical="center"/>
    </xf>
    <xf numFmtId="249" fontId="8" fillId="0" borderId="117"/>
    <xf numFmtId="260" fontId="8" fillId="0" borderId="117"/>
    <xf numFmtId="192" fontId="26" fillId="0" borderId="115">
      <alignment vertical="center"/>
    </xf>
    <xf numFmtId="0" fontId="115" fillId="39" borderId="108" applyNumberFormat="0" applyFont="0" applyBorder="0" applyAlignment="0" applyProtection="0"/>
    <xf numFmtId="247" fontId="8" fillId="0" borderId="117"/>
    <xf numFmtId="249" fontId="8" fillId="0" borderId="117"/>
    <xf numFmtId="0" fontId="11" fillId="0" borderId="109">
      <alignment horizontal="right" wrapText="1"/>
    </xf>
    <xf numFmtId="192" fontId="26" fillId="0" borderId="107">
      <alignment vertical="center"/>
    </xf>
    <xf numFmtId="192" fontId="30" fillId="0" borderId="105">
      <alignment vertical="center"/>
    </xf>
    <xf numFmtId="260" fontId="8" fillId="0" borderId="117"/>
    <xf numFmtId="255" fontId="8" fillId="0" borderId="117"/>
    <xf numFmtId="255" fontId="8" fillId="0" borderId="117"/>
    <xf numFmtId="252" fontId="8" fillId="0" borderId="117"/>
    <xf numFmtId="247" fontId="8" fillId="0" borderId="117"/>
    <xf numFmtId="192" fontId="26" fillId="0" borderId="107">
      <alignment vertical="center"/>
    </xf>
    <xf numFmtId="192" fontId="26" fillId="0" borderId="107">
      <alignment vertical="center"/>
    </xf>
    <xf numFmtId="232" fontId="73" fillId="0" borderId="110" applyFont="0" applyFill="0" applyBorder="0" applyAlignment="0" applyProtection="0">
      <alignment vertical="top" wrapText="1"/>
    </xf>
    <xf numFmtId="0" fontId="115" fillId="39" borderId="108" applyNumberFormat="0" applyFont="0" applyBorder="0" applyAlignment="0" applyProtection="0"/>
    <xf numFmtId="223" fontId="30" fillId="8" borderId="114" applyFont="0" applyFill="0" applyBorder="0" applyAlignment="0" applyProtection="0">
      <alignment horizontal="center" vertical="center"/>
    </xf>
    <xf numFmtId="249" fontId="8" fillId="0" borderId="117"/>
    <xf numFmtId="248" fontId="8" fillId="0" borderId="117"/>
    <xf numFmtId="232" fontId="73" fillId="0" borderId="110" applyFont="0" applyFill="0" applyBorder="0" applyAlignment="0" applyProtection="0">
      <alignment vertical="top" wrapText="1"/>
    </xf>
    <xf numFmtId="0" fontId="94" fillId="7" borderId="110"/>
    <xf numFmtId="0" fontId="52" fillId="25" borderId="108"/>
    <xf numFmtId="251" fontId="8" fillId="0" borderId="117"/>
    <xf numFmtId="232" fontId="73" fillId="0" borderId="110" applyFont="0" applyFill="0" applyBorder="0" applyAlignment="0" applyProtection="0">
      <alignment vertical="top" wrapText="1"/>
    </xf>
    <xf numFmtId="10" fontId="29" fillId="18" borderId="108" applyNumberFormat="0" applyFont="0" applyBorder="0" applyAlignment="0" applyProtection="0">
      <protection locked="0"/>
    </xf>
    <xf numFmtId="0" fontId="13" fillId="2" borderId="108"/>
    <xf numFmtId="0" fontId="99" fillId="31" borderId="108"/>
    <xf numFmtId="192" fontId="26" fillId="0" borderId="107">
      <alignment vertical="center"/>
    </xf>
    <xf numFmtId="0" fontId="85" fillId="7" borderId="116"/>
    <xf numFmtId="249" fontId="8" fillId="0" borderId="117"/>
    <xf numFmtId="246" fontId="8" fillId="0" borderId="117"/>
    <xf numFmtId="0" fontId="13" fillId="7" borderId="108"/>
    <xf numFmtId="223" fontId="30" fillId="8" borderId="106" applyFont="0" applyFill="0" applyBorder="0" applyAlignment="0" applyProtection="0">
      <alignment horizontal="center" vertical="center"/>
    </xf>
    <xf numFmtId="10" fontId="13" fillId="16" borderId="108" applyNumberFormat="0" applyBorder="0" applyAlignment="0" applyProtection="0"/>
    <xf numFmtId="0" fontId="29" fillId="7" borderId="104" applyNumberFormat="0">
      <alignment vertical="center"/>
    </xf>
    <xf numFmtId="10" fontId="13" fillId="16" borderId="108" applyNumberFormat="0" applyBorder="0" applyAlignment="0" applyProtection="0"/>
    <xf numFmtId="247" fontId="8" fillId="0" borderId="117"/>
    <xf numFmtId="246" fontId="8" fillId="0" borderId="117"/>
    <xf numFmtId="249" fontId="8" fillId="0" borderId="117"/>
    <xf numFmtId="246" fontId="8" fillId="0" borderId="117"/>
    <xf numFmtId="10" fontId="29" fillId="18" borderId="108" applyNumberFormat="0" applyFont="0" applyBorder="0" applyAlignment="0" applyProtection="0">
      <protection locked="0"/>
    </xf>
    <xf numFmtId="246" fontId="8" fillId="0" borderId="134"/>
    <xf numFmtId="0" fontId="99" fillId="31" borderId="108"/>
    <xf numFmtId="248" fontId="8" fillId="0" borderId="117"/>
    <xf numFmtId="247" fontId="8" fillId="0" borderId="124"/>
    <xf numFmtId="249" fontId="8" fillId="0" borderId="117"/>
    <xf numFmtId="246" fontId="8" fillId="0" borderId="117"/>
    <xf numFmtId="0" fontId="45" fillId="20" borderId="108">
      <alignment horizontal="right"/>
    </xf>
    <xf numFmtId="0" fontId="85" fillId="7" borderId="116"/>
    <xf numFmtId="223" fontId="30" fillId="8" borderId="106" applyFont="0" applyFill="0" applyBorder="0" applyAlignment="0" applyProtection="0">
      <alignment horizontal="center" vertical="center"/>
    </xf>
    <xf numFmtId="192" fontId="30" fillId="0" borderId="105">
      <alignment vertical="center"/>
    </xf>
    <xf numFmtId="0" fontId="7" fillId="0" borderId="109">
      <alignment horizontal="left" vertical="center"/>
    </xf>
    <xf numFmtId="255" fontId="8" fillId="0" borderId="117"/>
    <xf numFmtId="260" fontId="8" fillId="0" borderId="117"/>
    <xf numFmtId="0" fontId="94" fillId="7" borderId="110"/>
    <xf numFmtId="223" fontId="30" fillId="8" borderId="114" applyFont="0" applyFill="0" applyBorder="0" applyAlignment="0" applyProtection="0">
      <alignment horizontal="center" vertical="center"/>
    </xf>
    <xf numFmtId="0" fontId="13" fillId="2" borderId="108"/>
    <xf numFmtId="0" fontId="29" fillId="26" borderId="108"/>
    <xf numFmtId="0" fontId="88" fillId="0" borderId="108">
      <alignment horizontal="center"/>
    </xf>
    <xf numFmtId="3" fontId="13" fillId="0" borderId="117" applyNumberFormat="0" applyBorder="0"/>
    <xf numFmtId="0" fontId="29" fillId="7" borderId="104" applyNumberFormat="0">
      <alignment vertical="center"/>
    </xf>
    <xf numFmtId="246" fontId="8" fillId="0" borderId="117"/>
    <xf numFmtId="0" fontId="29" fillId="7" borderId="112" applyNumberFormat="0">
      <alignment vertical="center"/>
    </xf>
    <xf numFmtId="255" fontId="8" fillId="0" borderId="117"/>
    <xf numFmtId="10" fontId="29" fillId="18" borderId="150" applyNumberFormat="0" applyFont="0" applyBorder="0" applyAlignment="0" applyProtection="0">
      <protection locked="0"/>
    </xf>
    <xf numFmtId="0" fontId="29" fillId="26" borderId="158"/>
    <xf numFmtId="246" fontId="8" fillId="0" borderId="141"/>
    <xf numFmtId="246" fontId="8" fillId="0" borderId="117"/>
    <xf numFmtId="0" fontId="117" fillId="0" borderId="142" applyFill="0" applyBorder="0" applyProtection="0">
      <alignment horizontal="left" vertical="top"/>
    </xf>
    <xf numFmtId="0" fontId="29" fillId="7" borderId="152" applyNumberFormat="0">
      <alignment vertical="center"/>
    </xf>
    <xf numFmtId="0" fontId="29" fillId="7" borderId="144" applyNumberFormat="0">
      <alignment vertical="center"/>
    </xf>
    <xf numFmtId="170" fontId="29" fillId="20" borderId="125"/>
    <xf numFmtId="249" fontId="8" fillId="0" borderId="149"/>
    <xf numFmtId="0" fontId="117" fillId="0" borderId="127" applyFill="0" applyBorder="0" applyProtection="0">
      <alignment horizontal="left" vertical="top"/>
    </xf>
    <xf numFmtId="223" fontId="30" fillId="8" borderId="131" applyFont="0" applyFill="0" applyBorder="0" applyAlignment="0" applyProtection="0">
      <alignment horizontal="center" vertical="center"/>
    </xf>
    <xf numFmtId="10" fontId="13" fillId="16" borderId="125" applyNumberFormat="0" applyBorder="0" applyAlignment="0" applyProtection="0"/>
    <xf numFmtId="249" fontId="8" fillId="0" borderId="149"/>
    <xf numFmtId="0" fontId="13" fillId="7" borderId="139"/>
    <xf numFmtId="0" fontId="13" fillId="7" borderId="139"/>
    <xf numFmtId="0" fontId="13" fillId="2" borderId="139"/>
    <xf numFmtId="0" fontId="13" fillId="2" borderId="125"/>
    <xf numFmtId="0" fontId="52" fillId="25" borderId="125"/>
    <xf numFmtId="251" fontId="8" fillId="0" borderId="149"/>
    <xf numFmtId="0" fontId="105" fillId="7" borderId="139">
      <protection locked="0"/>
    </xf>
    <xf numFmtId="0" fontId="52" fillId="25" borderId="125"/>
    <xf numFmtId="0" fontId="29" fillId="7" borderId="152" applyNumberFormat="0">
      <alignment vertical="center"/>
    </xf>
    <xf numFmtId="0" fontId="7" fillId="0" borderId="126">
      <alignment horizontal="left" vertical="center"/>
    </xf>
    <xf numFmtId="0" fontId="45" fillId="20" borderId="125">
      <alignment horizontal="right"/>
    </xf>
    <xf numFmtId="192" fontId="30" fillId="0" borderId="145">
      <alignment vertical="center"/>
    </xf>
    <xf numFmtId="248" fontId="8" fillId="0" borderId="124"/>
    <xf numFmtId="249" fontId="8" fillId="0" borderId="124"/>
    <xf numFmtId="249" fontId="8" fillId="0" borderId="134"/>
    <xf numFmtId="0" fontId="88" fillId="0" borderId="125">
      <alignment horizontal="center"/>
    </xf>
    <xf numFmtId="246" fontId="8" fillId="0" borderId="124"/>
    <xf numFmtId="0" fontId="11" fillId="0" borderId="126">
      <alignment horizontal="right" wrapText="1"/>
    </xf>
    <xf numFmtId="0" fontId="85" fillId="7" borderId="123"/>
    <xf numFmtId="255" fontId="8" fillId="0" borderId="124"/>
    <xf numFmtId="260" fontId="8" fillId="0" borderId="124"/>
    <xf numFmtId="192" fontId="26" fillId="0" borderId="132">
      <alignment vertical="center"/>
    </xf>
    <xf numFmtId="223" fontId="30" fillId="8" borderId="121" applyFont="0" applyFill="0" applyBorder="0" applyAlignment="0" applyProtection="0">
      <alignment horizontal="center" vertical="center"/>
    </xf>
    <xf numFmtId="3" fontId="13" fillId="0" borderId="124" applyNumberFormat="0" applyBorder="0"/>
    <xf numFmtId="246" fontId="8" fillId="0" borderId="124"/>
    <xf numFmtId="249" fontId="8" fillId="0" borderId="134"/>
    <xf numFmtId="0" fontId="29" fillId="7" borderId="119" applyNumberFormat="0">
      <alignment vertical="center"/>
    </xf>
    <xf numFmtId="0" fontId="88" fillId="0" borderId="150">
      <alignment horizontal="center"/>
    </xf>
    <xf numFmtId="232" fontId="73" fillId="0" borderId="127" applyFont="0" applyFill="0" applyBorder="0" applyAlignment="0" applyProtection="0">
      <alignment vertical="top" wrapText="1"/>
    </xf>
    <xf numFmtId="232" fontId="73" fillId="0" borderId="127" applyFont="0" applyFill="0" applyBorder="0" applyAlignment="0" applyProtection="0">
      <alignment vertical="top" wrapText="1"/>
    </xf>
    <xf numFmtId="0" fontId="94" fillId="7" borderId="127"/>
    <xf numFmtId="232" fontId="73" fillId="0" borderId="127" applyFont="0" applyFill="0" applyBorder="0" applyAlignment="0" applyProtection="0">
      <alignment vertical="top" wrapText="1"/>
    </xf>
    <xf numFmtId="0" fontId="45" fillId="20" borderId="139">
      <alignment horizontal="right"/>
    </xf>
    <xf numFmtId="223" fontId="30" fillId="8" borderId="137" applyFont="0" applyFill="0" applyBorder="0" applyAlignment="0" applyProtection="0">
      <alignment horizontal="center" vertical="center"/>
    </xf>
    <xf numFmtId="0" fontId="105" fillId="7" borderId="158">
      <protection locked="0"/>
    </xf>
    <xf numFmtId="259" fontId="8" fillId="0" borderId="157"/>
    <xf numFmtId="0" fontId="94" fillId="7" borderId="127"/>
    <xf numFmtId="0" fontId="29" fillId="26" borderId="150"/>
    <xf numFmtId="246" fontId="8" fillId="0" borderId="134"/>
    <xf numFmtId="10" fontId="29" fillId="18" borderId="125" applyNumberFormat="0" applyFont="0" applyBorder="0" applyAlignment="0" applyProtection="0">
      <protection locked="0"/>
    </xf>
    <xf numFmtId="0" fontId="99" fillId="31" borderId="125"/>
    <xf numFmtId="248" fontId="8" fillId="0" borderId="134"/>
    <xf numFmtId="249" fontId="8" fillId="0" borderId="134"/>
    <xf numFmtId="246" fontId="8" fillId="0" borderId="134"/>
    <xf numFmtId="0" fontId="45" fillId="20" borderId="125">
      <alignment horizontal="right"/>
    </xf>
    <xf numFmtId="0" fontId="85" fillId="7" borderId="133"/>
    <xf numFmtId="223" fontId="30" fillId="8" borderId="114" applyFont="0" applyFill="0" applyBorder="0" applyAlignment="0" applyProtection="0">
      <alignment horizontal="center" vertical="center"/>
    </xf>
    <xf numFmtId="192" fontId="30" fillId="0" borderId="113">
      <alignment vertical="center"/>
    </xf>
    <xf numFmtId="0" fontId="7" fillId="0" borderId="126">
      <alignment horizontal="left" vertical="center"/>
    </xf>
    <xf numFmtId="255" fontId="8" fillId="0" borderId="134"/>
    <xf numFmtId="260" fontId="8" fillId="0" borderId="134"/>
    <xf numFmtId="0" fontId="94" fillId="7" borderId="128"/>
    <xf numFmtId="223" fontId="30" fillId="8" borderId="131" applyFont="0" applyFill="0" applyBorder="0" applyAlignment="0" applyProtection="0">
      <alignment horizontal="center" vertical="center"/>
    </xf>
    <xf numFmtId="0" fontId="13" fillId="2" borderId="125"/>
    <xf numFmtId="0" fontId="29" fillId="26" borderId="125"/>
    <xf numFmtId="0" fontId="88" fillId="0" borderId="125">
      <alignment horizontal="center"/>
    </xf>
    <xf numFmtId="3" fontId="13" fillId="0" borderId="134" applyNumberFormat="0" applyBorder="0"/>
    <xf numFmtId="0" fontId="29" fillId="7" borderId="112" applyNumberFormat="0">
      <alignment vertical="center"/>
    </xf>
    <xf numFmtId="246" fontId="8" fillId="0" borderId="134"/>
    <xf numFmtId="0" fontId="29" fillId="7" borderId="129" applyNumberFormat="0">
      <alignment vertical="center"/>
    </xf>
    <xf numFmtId="259" fontId="8" fillId="0" borderId="141"/>
    <xf numFmtId="251" fontId="8" fillId="0" borderId="141"/>
    <xf numFmtId="249" fontId="8" fillId="0" borderId="141"/>
    <xf numFmtId="248" fontId="8" fillId="0" borderId="141"/>
    <xf numFmtId="246" fontId="8" fillId="0" borderId="141"/>
    <xf numFmtId="0" fontId="29" fillId="7" borderId="135" applyNumberFormat="0">
      <alignment vertical="center"/>
    </xf>
    <xf numFmtId="251" fontId="8" fillId="0" borderId="141"/>
    <xf numFmtId="192" fontId="26" fillId="0" borderId="138">
      <alignment vertical="center"/>
    </xf>
    <xf numFmtId="252" fontId="8" fillId="0" borderId="141"/>
    <xf numFmtId="192" fontId="30" fillId="0" borderId="136">
      <alignment vertical="center"/>
    </xf>
    <xf numFmtId="255" fontId="8" fillId="0" borderId="141"/>
    <xf numFmtId="246" fontId="8" fillId="0" borderId="141"/>
    <xf numFmtId="249" fontId="8" fillId="0" borderId="141"/>
    <xf numFmtId="255" fontId="8" fillId="0" borderId="141"/>
    <xf numFmtId="255" fontId="8" fillId="0" borderId="141"/>
    <xf numFmtId="259" fontId="8" fillId="0" borderId="141"/>
    <xf numFmtId="0" fontId="88" fillId="0" borderId="150">
      <alignment horizontal="center"/>
    </xf>
    <xf numFmtId="255" fontId="8" fillId="0" borderId="141"/>
    <xf numFmtId="255" fontId="8" fillId="0" borderId="141"/>
    <xf numFmtId="246" fontId="8" fillId="0" borderId="141"/>
    <xf numFmtId="252" fontId="8" fillId="0" borderId="141"/>
    <xf numFmtId="3" fontId="13" fillId="0" borderId="141" applyNumberFormat="0" applyBorder="0"/>
    <xf numFmtId="192" fontId="26" fillId="0" borderId="138">
      <alignment vertical="center"/>
    </xf>
    <xf numFmtId="249" fontId="8" fillId="0" borderId="141"/>
    <xf numFmtId="260" fontId="8" fillId="0" borderId="141"/>
    <xf numFmtId="192" fontId="26" fillId="0" borderId="138">
      <alignment vertical="center"/>
    </xf>
    <xf numFmtId="247" fontId="8" fillId="0" borderId="141"/>
    <xf numFmtId="249" fontId="8" fillId="0" borderId="141"/>
    <xf numFmtId="260" fontId="8" fillId="0" borderId="141"/>
    <xf numFmtId="255" fontId="8" fillId="0" borderId="141"/>
    <xf numFmtId="255" fontId="8" fillId="0" borderId="141"/>
    <xf numFmtId="252" fontId="8" fillId="0" borderId="141"/>
    <xf numFmtId="247" fontId="8" fillId="0" borderId="141"/>
    <xf numFmtId="223" fontId="30" fillId="8" borderId="137" applyFont="0" applyFill="0" applyBorder="0" applyAlignment="0" applyProtection="0">
      <alignment horizontal="center" vertical="center"/>
    </xf>
    <xf numFmtId="249" fontId="8" fillId="0" borderId="141"/>
    <xf numFmtId="248" fontId="8" fillId="0" borderId="141"/>
    <xf numFmtId="251" fontId="8" fillId="0" borderId="141"/>
    <xf numFmtId="249" fontId="8" fillId="0" borderId="141"/>
    <xf numFmtId="246" fontId="8" fillId="0" borderId="141"/>
    <xf numFmtId="0" fontId="29" fillId="7" borderId="135" applyNumberFormat="0">
      <alignment vertical="center"/>
    </xf>
    <xf numFmtId="247" fontId="8" fillId="0" borderId="141"/>
    <xf numFmtId="246" fontId="8" fillId="0" borderId="141"/>
    <xf numFmtId="249" fontId="8" fillId="0" borderId="141"/>
    <xf numFmtId="246" fontId="8" fillId="0" borderId="141"/>
    <xf numFmtId="248" fontId="8" fillId="0" borderId="141"/>
    <xf numFmtId="0" fontId="88" fillId="0" borderId="150">
      <alignment horizontal="center"/>
    </xf>
    <xf numFmtId="249" fontId="8" fillId="0" borderId="141"/>
    <xf numFmtId="246" fontId="8" fillId="0" borderId="141"/>
    <xf numFmtId="255" fontId="8" fillId="0" borderId="141"/>
    <xf numFmtId="260" fontId="8" fillId="0" borderId="141"/>
    <xf numFmtId="223" fontId="30" fillId="8" borderId="137" applyFont="0" applyFill="0" applyBorder="0" applyAlignment="0" applyProtection="0">
      <alignment horizontal="center" vertical="center"/>
    </xf>
    <xf numFmtId="3" fontId="13" fillId="0" borderId="141" applyNumberFormat="0" applyBorder="0"/>
    <xf numFmtId="246" fontId="8" fillId="0" borderId="141"/>
    <xf numFmtId="0" fontId="29" fillId="7" borderId="135" applyNumberFormat="0">
      <alignment vertical="center"/>
    </xf>
    <xf numFmtId="0" fontId="7" fillId="0" borderId="140">
      <alignment horizontal="left" vertical="center"/>
    </xf>
    <xf numFmtId="0" fontId="52" fillId="25" borderId="139"/>
    <xf numFmtId="0" fontId="29" fillId="7" borderId="135" applyNumberFormat="0">
      <alignment vertical="center"/>
    </xf>
    <xf numFmtId="252" fontId="8" fillId="0" borderId="149"/>
    <xf numFmtId="170" fontId="29" fillId="20" borderId="139"/>
    <xf numFmtId="0" fontId="117" fillId="0" borderId="142" applyFill="0" applyBorder="0" applyProtection="0">
      <alignment horizontal="left" vertical="top"/>
    </xf>
    <xf numFmtId="3" fontId="13" fillId="0" borderId="149" applyNumberFormat="0" applyBorder="0"/>
    <xf numFmtId="0" fontId="105" fillId="7" borderId="139">
      <protection locked="0"/>
    </xf>
    <xf numFmtId="192" fontId="26" fillId="0" borderId="147">
      <alignment vertical="center"/>
    </xf>
    <xf numFmtId="249" fontId="8" fillId="0" borderId="149"/>
    <xf numFmtId="260" fontId="8" fillId="0" borderId="149"/>
    <xf numFmtId="192" fontId="26" fillId="0" borderId="147">
      <alignment vertical="center"/>
    </xf>
    <xf numFmtId="0" fontId="115" fillId="39" borderId="139" applyNumberFormat="0" applyFont="0" applyBorder="0" applyAlignment="0" applyProtection="0"/>
    <xf numFmtId="247" fontId="8" fillId="0" borderId="149"/>
    <xf numFmtId="249" fontId="8" fillId="0" borderId="149"/>
    <xf numFmtId="0" fontId="11" fillId="0" borderId="140">
      <alignment horizontal="right" wrapText="1"/>
    </xf>
    <xf numFmtId="192" fontId="26" fillId="0" borderId="138">
      <alignment vertical="center"/>
    </xf>
    <xf numFmtId="192" fontId="30" fillId="0" borderId="136">
      <alignment vertical="center"/>
    </xf>
    <xf numFmtId="260" fontId="8" fillId="0" borderId="149"/>
    <xf numFmtId="255" fontId="8" fillId="0" borderId="149"/>
    <xf numFmtId="255" fontId="8" fillId="0" borderId="149"/>
    <xf numFmtId="252" fontId="8" fillId="0" borderId="149"/>
    <xf numFmtId="247" fontId="8" fillId="0" borderId="149"/>
    <xf numFmtId="192" fontId="26" fillId="0" borderId="138">
      <alignment vertical="center"/>
    </xf>
    <xf numFmtId="192" fontId="26" fillId="0" borderId="138">
      <alignment vertical="center"/>
    </xf>
    <xf numFmtId="232" fontId="73" fillId="0" borderId="142" applyFont="0" applyFill="0" applyBorder="0" applyAlignment="0" applyProtection="0">
      <alignment vertical="top" wrapText="1"/>
    </xf>
    <xf numFmtId="0" fontId="115" fillId="39" borderId="139" applyNumberFormat="0" applyFont="0" applyBorder="0" applyAlignment="0" applyProtection="0"/>
    <xf numFmtId="223" fontId="30" fillId="8" borderId="146" applyFont="0" applyFill="0" applyBorder="0" applyAlignment="0" applyProtection="0">
      <alignment horizontal="center" vertical="center"/>
    </xf>
    <xf numFmtId="249" fontId="8" fillId="0" borderId="149"/>
    <xf numFmtId="248" fontId="8" fillId="0" borderId="149"/>
    <xf numFmtId="232" fontId="73" fillId="0" borderId="142" applyFont="0" applyFill="0" applyBorder="0" applyAlignment="0" applyProtection="0">
      <alignment vertical="top" wrapText="1"/>
    </xf>
    <xf numFmtId="0" fontId="94" fillId="7" borderId="142"/>
    <xf numFmtId="0" fontId="52" fillId="25" borderId="139"/>
    <xf numFmtId="251" fontId="8" fillId="0" borderId="149"/>
    <xf numFmtId="232" fontId="73" fillId="0" borderId="142" applyFont="0" applyFill="0" applyBorder="0" applyAlignment="0" applyProtection="0">
      <alignment vertical="top" wrapText="1"/>
    </xf>
    <xf numFmtId="10" fontId="29" fillId="18" borderId="139" applyNumberFormat="0" applyFont="0" applyBorder="0" applyAlignment="0" applyProtection="0">
      <protection locked="0"/>
    </xf>
    <xf numFmtId="0" fontId="13" fillId="2" borderId="139"/>
    <xf numFmtId="0" fontId="99" fillId="31" borderId="139"/>
    <xf numFmtId="192" fontId="26" fillId="0" borderId="138">
      <alignment vertical="center"/>
    </xf>
    <xf numFmtId="0" fontId="85" fillId="7" borderId="148"/>
    <xf numFmtId="249" fontId="8" fillId="0" borderId="149"/>
    <xf numFmtId="246" fontId="8" fillId="0" borderId="149"/>
    <xf numFmtId="0" fontId="13" fillId="7" borderId="139"/>
    <xf numFmtId="223" fontId="30" fillId="8" borderId="137" applyFont="0" applyFill="0" applyBorder="0" applyAlignment="0" applyProtection="0">
      <alignment horizontal="center" vertical="center"/>
    </xf>
    <xf numFmtId="10" fontId="13" fillId="16" borderId="139" applyNumberFormat="0" applyBorder="0" applyAlignment="0" applyProtection="0"/>
    <xf numFmtId="0" fontId="29" fillId="7" borderId="135" applyNumberFormat="0">
      <alignment vertical="center"/>
    </xf>
    <xf numFmtId="10" fontId="13" fillId="16" borderId="139" applyNumberFormat="0" applyBorder="0" applyAlignment="0" applyProtection="0"/>
    <xf numFmtId="247" fontId="8" fillId="0" borderId="149"/>
    <xf numFmtId="246" fontId="8" fillId="0" borderId="149"/>
    <xf numFmtId="249" fontId="8" fillId="0" borderId="149"/>
    <xf numFmtId="246" fontId="8" fillId="0" borderId="149"/>
    <xf numFmtId="10" fontId="29" fillId="18" borderId="139" applyNumberFormat="0" applyFont="0" applyBorder="0" applyAlignment="0" applyProtection="0">
      <protection locked="0"/>
    </xf>
    <xf numFmtId="0" fontId="99" fillId="31" borderId="139"/>
    <xf numFmtId="248" fontId="8" fillId="0" borderId="149"/>
    <xf numFmtId="10" fontId="13" fillId="16" borderId="158" applyNumberFormat="0" applyBorder="0" applyAlignment="0" applyProtection="0"/>
    <xf numFmtId="249" fontId="8" fillId="0" borderId="149"/>
    <xf numFmtId="246" fontId="8" fillId="0" borderId="149"/>
    <xf numFmtId="0" fontId="45" fillId="20" borderId="139">
      <alignment horizontal="right"/>
    </xf>
    <xf numFmtId="0" fontId="85" fillId="7" borderId="148"/>
    <xf numFmtId="223" fontId="30" fillId="8" borderId="137" applyFont="0" applyFill="0" applyBorder="0" applyAlignment="0" applyProtection="0">
      <alignment horizontal="center" vertical="center"/>
    </xf>
    <xf numFmtId="192" fontId="30" fillId="0" borderId="136">
      <alignment vertical="center"/>
    </xf>
    <xf numFmtId="0" fontId="7" fillId="0" borderId="140">
      <alignment horizontal="left" vertical="center"/>
    </xf>
    <xf numFmtId="255" fontId="8" fillId="0" borderId="149"/>
    <xf numFmtId="260" fontId="8" fillId="0" borderId="149"/>
    <xf numFmtId="0" fontId="94" fillId="7" borderId="142"/>
    <xf numFmtId="223" fontId="30" fillId="8" borderId="146" applyFont="0" applyFill="0" applyBorder="0" applyAlignment="0" applyProtection="0">
      <alignment horizontal="center" vertical="center"/>
    </xf>
    <xf numFmtId="0" fontId="13" fillId="2" borderId="139"/>
    <xf numFmtId="0" fontId="29" fillId="26" borderId="139"/>
    <xf numFmtId="0" fontId="88" fillId="0" borderId="139">
      <alignment horizontal="center"/>
    </xf>
    <xf numFmtId="3" fontId="13" fillId="0" borderId="149" applyNumberFormat="0" applyBorder="0"/>
    <xf numFmtId="0" fontId="29" fillId="7" borderId="135" applyNumberFormat="0">
      <alignment vertical="center"/>
    </xf>
    <xf numFmtId="246" fontId="8" fillId="0" borderId="149"/>
    <xf numFmtId="0" fontId="29" fillId="7" borderId="144" applyNumberFormat="0">
      <alignment vertical="center"/>
    </xf>
    <xf numFmtId="192" fontId="26" fillId="0" borderId="155">
      <alignment vertical="center"/>
    </xf>
    <xf numFmtId="3" fontId="13" fillId="0" borderId="157" applyNumberFormat="0" applyBorder="0"/>
    <xf numFmtId="0" fontId="13" fillId="7" borderId="150"/>
    <xf numFmtId="223" fontId="30" fillId="8" borderId="146" applyFont="0" applyFill="0" applyBorder="0" applyAlignment="0" applyProtection="0">
      <alignment horizontal="center" vertical="center"/>
    </xf>
    <xf numFmtId="259" fontId="8" fillId="0" borderId="157"/>
    <xf numFmtId="251" fontId="8" fillId="0" borderId="157"/>
    <xf numFmtId="249" fontId="8" fillId="0" borderId="157"/>
    <xf numFmtId="248" fontId="8" fillId="0" borderId="157"/>
    <xf numFmtId="246" fontId="8" fillId="0" borderId="157"/>
    <xf numFmtId="0" fontId="29" fillId="7" borderId="152" applyNumberFormat="0">
      <alignment vertical="center"/>
    </xf>
    <xf numFmtId="251" fontId="8" fillId="0" borderId="157"/>
    <xf numFmtId="0" fontId="88" fillId="0" borderId="150">
      <alignment horizontal="center"/>
    </xf>
    <xf numFmtId="192" fontId="26" fillId="0" borderId="155">
      <alignment vertical="center"/>
    </xf>
    <xf numFmtId="0" fontId="88" fillId="0" borderId="150">
      <alignment horizontal="center"/>
    </xf>
    <xf numFmtId="252" fontId="8" fillId="0" borderId="157"/>
    <xf numFmtId="192" fontId="30" fillId="0" borderId="153">
      <alignment vertical="center"/>
    </xf>
    <xf numFmtId="255" fontId="8" fillId="0" borderId="157"/>
    <xf numFmtId="246" fontId="8" fillId="0" borderId="157"/>
    <xf numFmtId="249" fontId="8" fillId="0" borderId="157"/>
    <xf numFmtId="255" fontId="8" fillId="0" borderId="157"/>
    <xf numFmtId="0" fontId="88" fillId="0" borderId="150">
      <alignment horizontal="center"/>
    </xf>
    <xf numFmtId="255" fontId="8" fillId="0" borderId="157"/>
    <xf numFmtId="0" fontId="11" fillId="0" borderId="151">
      <alignment horizontal="right" wrapText="1"/>
    </xf>
    <xf numFmtId="192" fontId="26" fillId="0" borderId="147">
      <alignment vertical="center"/>
    </xf>
    <xf numFmtId="170" fontId="29" fillId="20" borderId="150"/>
    <xf numFmtId="259" fontId="8" fillId="0" borderId="157"/>
    <xf numFmtId="0" fontId="45" fillId="20" borderId="150">
      <alignment horizontal="right"/>
    </xf>
    <xf numFmtId="255" fontId="8" fillId="0" borderId="157"/>
    <xf numFmtId="255" fontId="8" fillId="0" borderId="157"/>
    <xf numFmtId="0" fontId="29" fillId="7" borderId="144" applyNumberFormat="0">
      <alignment vertical="center"/>
    </xf>
    <xf numFmtId="192" fontId="26" fillId="0" borderId="147">
      <alignment vertical="center"/>
    </xf>
    <xf numFmtId="246" fontId="8" fillId="0" borderId="157"/>
    <xf numFmtId="0" fontId="7" fillId="0" borderId="151">
      <alignment horizontal="left" vertical="center"/>
    </xf>
    <xf numFmtId="0" fontId="52" fillId="25" borderId="150"/>
    <xf numFmtId="0" fontId="29" fillId="7" borderId="144" applyNumberFormat="0">
      <alignment vertical="center"/>
    </xf>
    <xf numFmtId="252" fontId="8" fillId="0" borderId="157"/>
    <xf numFmtId="170" fontId="29" fillId="20" borderId="150"/>
    <xf numFmtId="3" fontId="13" fillId="0" borderId="157" applyNumberFormat="0" applyBorder="0"/>
    <xf numFmtId="0" fontId="105" fillId="7" borderId="150">
      <protection locked="0"/>
    </xf>
    <xf numFmtId="192" fontId="26" fillId="0" borderId="155">
      <alignment vertical="center"/>
    </xf>
    <xf numFmtId="249" fontId="8" fillId="0" borderId="157"/>
    <xf numFmtId="260" fontId="8" fillId="0" borderId="157"/>
    <xf numFmtId="192" fontId="26" fillId="0" borderId="155">
      <alignment vertical="center"/>
    </xf>
    <xf numFmtId="0" fontId="115" fillId="39" borderId="150" applyNumberFormat="0" applyFont="0" applyBorder="0" applyAlignment="0" applyProtection="0"/>
    <xf numFmtId="247" fontId="8" fillId="0" borderId="157"/>
    <xf numFmtId="249" fontId="8" fillId="0" borderId="157"/>
    <xf numFmtId="0" fontId="11" fillId="0" borderId="151">
      <alignment horizontal="right" wrapText="1"/>
    </xf>
    <xf numFmtId="192" fontId="26" fillId="0" borderId="147">
      <alignment vertical="center"/>
    </xf>
    <xf numFmtId="260" fontId="8" fillId="0" borderId="157"/>
    <xf numFmtId="255" fontId="8" fillId="0" borderId="157"/>
    <xf numFmtId="255" fontId="8" fillId="0" borderId="157"/>
    <xf numFmtId="252" fontId="8" fillId="0" borderId="157"/>
    <xf numFmtId="247" fontId="8" fillId="0" borderId="157"/>
    <xf numFmtId="192" fontId="26" fillId="0" borderId="147">
      <alignment vertical="center"/>
    </xf>
    <xf numFmtId="192" fontId="26" fillId="0" borderId="147">
      <alignment vertical="center"/>
    </xf>
    <xf numFmtId="0" fontId="115" fillId="39" borderId="150" applyNumberFormat="0" applyFont="0" applyBorder="0" applyAlignment="0" applyProtection="0"/>
    <xf numFmtId="223" fontId="30" fillId="8" borderId="154" applyFont="0" applyFill="0" applyBorder="0" applyAlignment="0" applyProtection="0">
      <alignment horizontal="center" vertical="center"/>
    </xf>
    <xf numFmtId="249" fontId="8" fillId="0" borderId="157"/>
    <xf numFmtId="248" fontId="8" fillId="0" borderId="157"/>
    <xf numFmtId="0" fontId="52" fillId="25" borderId="150"/>
    <xf numFmtId="251" fontId="8" fillId="0" borderId="157"/>
    <xf numFmtId="10" fontId="29" fillId="18" borderId="150" applyNumberFormat="0" applyFont="0" applyBorder="0" applyAlignment="0" applyProtection="0">
      <protection locked="0"/>
    </xf>
    <xf numFmtId="0" fontId="13" fillId="2" borderId="150"/>
    <xf numFmtId="0" fontId="99" fillId="31" borderId="150"/>
    <xf numFmtId="192" fontId="26" fillId="0" borderId="147">
      <alignment vertical="center"/>
    </xf>
    <xf numFmtId="0" fontId="85" fillId="7" borderId="156"/>
    <xf numFmtId="249" fontId="8" fillId="0" borderId="157"/>
    <xf numFmtId="246" fontId="8" fillId="0" borderId="157"/>
    <xf numFmtId="0" fontId="13" fillId="7" borderId="150"/>
    <xf numFmtId="223" fontId="30" fillId="8" borderId="146" applyFont="0" applyFill="0" applyBorder="0" applyAlignment="0" applyProtection="0">
      <alignment horizontal="center" vertical="center"/>
    </xf>
    <xf numFmtId="10" fontId="13" fillId="16" borderId="150" applyNumberFormat="0" applyBorder="0" applyAlignment="0" applyProtection="0"/>
    <xf numFmtId="0" fontId="29" fillId="7" borderId="144" applyNumberFormat="0">
      <alignment vertical="center"/>
    </xf>
    <xf numFmtId="10" fontId="13" fillId="16" borderId="150" applyNumberFormat="0" applyBorder="0" applyAlignment="0" applyProtection="0"/>
    <xf numFmtId="247" fontId="8" fillId="0" borderId="157"/>
    <xf numFmtId="246" fontId="8" fillId="0" borderId="157"/>
    <xf numFmtId="249" fontId="8" fillId="0" borderId="157"/>
    <xf numFmtId="246" fontId="8" fillId="0" borderId="157"/>
    <xf numFmtId="10" fontId="29" fillId="18" borderId="150" applyNumberFormat="0" applyFont="0" applyBorder="0" applyAlignment="0" applyProtection="0">
      <protection locked="0"/>
    </xf>
    <xf numFmtId="0" fontId="99" fillId="31" borderId="150"/>
    <xf numFmtId="248" fontId="8" fillId="0" borderId="157"/>
    <xf numFmtId="249" fontId="8" fillId="0" borderId="157"/>
    <xf numFmtId="246" fontId="8" fillId="0" borderId="157"/>
    <xf numFmtId="0" fontId="45" fillId="20" borderId="150">
      <alignment horizontal="right"/>
    </xf>
    <xf numFmtId="0" fontId="85" fillId="7" borderId="156"/>
    <xf numFmtId="223" fontId="30" fillId="8" borderId="146" applyFont="0" applyFill="0" applyBorder="0" applyAlignment="0" applyProtection="0">
      <alignment horizontal="center" vertical="center"/>
    </xf>
    <xf numFmtId="0" fontId="7" fillId="0" borderId="151">
      <alignment horizontal="left" vertical="center"/>
    </xf>
    <xf numFmtId="255" fontId="8" fillId="0" borderId="157"/>
    <xf numFmtId="260" fontId="8" fillId="0" borderId="157"/>
    <xf numFmtId="223" fontId="30" fillId="8" borderId="154" applyFont="0" applyFill="0" applyBorder="0" applyAlignment="0" applyProtection="0">
      <alignment horizontal="center" vertical="center"/>
    </xf>
    <xf numFmtId="0" fontId="13" fillId="2" borderId="150"/>
    <xf numFmtId="0" fontId="29" fillId="26" borderId="150"/>
    <xf numFmtId="0" fontId="88" fillId="0" borderId="150">
      <alignment horizontal="center"/>
    </xf>
    <xf numFmtId="3" fontId="13" fillId="0" borderId="157" applyNumberFormat="0" applyBorder="0"/>
    <xf numFmtId="0" fontId="29" fillId="7" borderId="144" applyNumberFormat="0">
      <alignment vertical="center"/>
    </xf>
    <xf numFmtId="246" fontId="8" fillId="0" borderId="157"/>
    <xf numFmtId="0" fontId="29" fillId="7" borderId="152" applyNumberFormat="0">
      <alignment vertical="center"/>
    </xf>
    <xf numFmtId="0" fontId="105" fillId="7" borderId="158">
      <protection locked="0"/>
    </xf>
    <xf numFmtId="0" fontId="29" fillId="7" borderId="152" applyNumberFormat="0">
      <alignment vertical="center"/>
    </xf>
    <xf numFmtId="0" fontId="117" fillId="0" borderId="160" applyFill="0" applyBorder="0" applyProtection="0">
      <alignment horizontal="left" vertical="top"/>
    </xf>
    <xf numFmtId="192" fontId="30" fillId="0" borderId="162">
      <alignment vertical="center"/>
    </xf>
    <xf numFmtId="192" fontId="26" fillId="0" borderId="164">
      <alignment vertical="center"/>
    </xf>
    <xf numFmtId="3" fontId="13" fillId="0" borderId="166" applyNumberFormat="0" applyBorder="0"/>
    <xf numFmtId="0" fontId="13" fillId="7" borderId="158"/>
    <xf numFmtId="223" fontId="30" fillId="8" borderId="154" applyFont="0" applyFill="0" applyBorder="0" applyAlignment="0" applyProtection="0">
      <alignment horizontal="center" vertical="center"/>
    </xf>
    <xf numFmtId="259" fontId="8" fillId="0" borderId="166"/>
    <xf numFmtId="251" fontId="8" fillId="0" borderId="166"/>
    <xf numFmtId="249" fontId="8" fillId="0" borderId="166"/>
    <xf numFmtId="248" fontId="8" fillId="0" borderId="166"/>
    <xf numFmtId="246" fontId="8" fillId="0" borderId="166"/>
    <xf numFmtId="0" fontId="29" fillId="7" borderId="161" applyNumberFormat="0">
      <alignment vertical="center"/>
    </xf>
    <xf numFmtId="251" fontId="8" fillId="0" borderId="166"/>
    <xf numFmtId="0" fontId="88" fillId="0" borderId="158">
      <alignment horizontal="center"/>
    </xf>
    <xf numFmtId="192" fontId="26" fillId="0" borderId="164">
      <alignment vertical="center"/>
    </xf>
    <xf numFmtId="0" fontId="88" fillId="0" borderId="158">
      <alignment horizontal="center"/>
    </xf>
    <xf numFmtId="252" fontId="8" fillId="0" borderId="166"/>
    <xf numFmtId="192" fontId="30" fillId="0" borderId="162">
      <alignment vertical="center"/>
    </xf>
    <xf numFmtId="255" fontId="8" fillId="0" borderId="166"/>
    <xf numFmtId="246" fontId="8" fillId="0" borderId="166"/>
    <xf numFmtId="249" fontId="8" fillId="0" borderId="166"/>
    <xf numFmtId="255" fontId="8" fillId="0" borderId="166"/>
    <xf numFmtId="192" fontId="30" fillId="0" borderId="153">
      <alignment vertical="center"/>
    </xf>
    <xf numFmtId="0" fontId="88" fillId="0" borderId="158">
      <alignment horizontal="center"/>
    </xf>
    <xf numFmtId="255" fontId="8" fillId="0" borderId="166"/>
    <xf numFmtId="0" fontId="11" fillId="0" borderId="159">
      <alignment horizontal="right" wrapText="1"/>
    </xf>
    <xf numFmtId="192" fontId="26" fillId="0" borderId="155">
      <alignment vertical="center"/>
    </xf>
    <xf numFmtId="0" fontId="94" fillId="7" borderId="160"/>
    <xf numFmtId="170" fontId="29" fillId="20" borderId="158"/>
    <xf numFmtId="259" fontId="8" fillId="0" borderId="166"/>
    <xf numFmtId="0" fontId="45" fillId="20" borderId="158">
      <alignment horizontal="right"/>
    </xf>
    <xf numFmtId="0" fontId="117" fillId="0" borderId="160" applyFill="0" applyBorder="0" applyProtection="0">
      <alignment horizontal="left" vertical="top"/>
    </xf>
    <xf numFmtId="255" fontId="8" fillId="0" borderId="166"/>
    <xf numFmtId="255" fontId="8" fillId="0" borderId="166"/>
    <xf numFmtId="0" fontId="29" fillId="7" borderId="152" applyNumberFormat="0">
      <alignment vertical="center"/>
    </xf>
    <xf numFmtId="192" fontId="26" fillId="0" borderId="155">
      <alignment vertical="center"/>
    </xf>
    <xf numFmtId="246" fontId="8" fillId="0" borderId="166"/>
    <xf numFmtId="0" fontId="7" fillId="0" borderId="159">
      <alignment horizontal="left" vertical="center"/>
    </xf>
    <xf numFmtId="0" fontId="52" fillId="25" borderId="158"/>
    <xf numFmtId="0" fontId="29" fillId="7" borderId="152" applyNumberFormat="0">
      <alignment vertical="center"/>
    </xf>
    <xf numFmtId="252" fontId="8" fillId="0" borderId="166"/>
    <xf numFmtId="170" fontId="29" fillId="20" borderId="158"/>
    <xf numFmtId="0" fontId="117" fillId="0" borderId="160" applyFill="0" applyBorder="0" applyProtection="0">
      <alignment horizontal="left" vertical="top"/>
    </xf>
    <xf numFmtId="3" fontId="13" fillId="0" borderId="166" applyNumberFormat="0" applyBorder="0"/>
    <xf numFmtId="0" fontId="105" fillId="7" borderId="158">
      <protection locked="0"/>
    </xf>
    <xf numFmtId="192" fontId="26" fillId="0" borderId="164">
      <alignment vertical="center"/>
    </xf>
    <xf numFmtId="249" fontId="8" fillId="0" borderId="166"/>
    <xf numFmtId="260" fontId="8" fillId="0" borderId="166"/>
    <xf numFmtId="192" fontId="26" fillId="0" borderId="164">
      <alignment vertical="center"/>
    </xf>
    <xf numFmtId="0" fontId="115" fillId="39" borderId="158" applyNumberFormat="0" applyFont="0" applyBorder="0" applyAlignment="0" applyProtection="0"/>
    <xf numFmtId="247" fontId="8" fillId="0" borderId="166"/>
    <xf numFmtId="249" fontId="8" fillId="0" borderId="166"/>
    <xf numFmtId="0" fontId="11" fillId="0" borderId="159">
      <alignment horizontal="right" wrapText="1"/>
    </xf>
    <xf numFmtId="192" fontId="26" fillId="0" borderId="155">
      <alignment vertical="center"/>
    </xf>
    <xf numFmtId="192" fontId="30" fillId="0" borderId="153">
      <alignment vertical="center"/>
    </xf>
    <xf numFmtId="260" fontId="8" fillId="0" borderId="166"/>
    <xf numFmtId="255" fontId="8" fillId="0" borderId="166"/>
    <xf numFmtId="255" fontId="8" fillId="0" borderId="166"/>
    <xf numFmtId="252" fontId="8" fillId="0" borderId="166"/>
    <xf numFmtId="247" fontId="8" fillId="0" borderId="166"/>
    <xf numFmtId="192" fontId="26" fillId="0" borderId="155">
      <alignment vertical="center"/>
    </xf>
    <xf numFmtId="192" fontId="26" fillId="0" borderId="155">
      <alignment vertical="center"/>
    </xf>
    <xf numFmtId="232" fontId="73" fillId="0" borderId="160" applyFont="0" applyFill="0" applyBorder="0" applyAlignment="0" applyProtection="0">
      <alignment vertical="top" wrapText="1"/>
    </xf>
    <xf numFmtId="0" fontId="115" fillId="39" borderId="158" applyNumberFormat="0" applyFont="0" applyBorder="0" applyAlignment="0" applyProtection="0"/>
    <xf numFmtId="223" fontId="30" fillId="8" borderId="163" applyFont="0" applyFill="0" applyBorder="0" applyAlignment="0" applyProtection="0">
      <alignment horizontal="center" vertical="center"/>
    </xf>
    <xf numFmtId="249" fontId="8" fillId="0" borderId="166"/>
    <xf numFmtId="248" fontId="8" fillId="0" borderId="166"/>
    <xf numFmtId="232" fontId="73" fillId="0" borderId="160" applyFont="0" applyFill="0" applyBorder="0" applyAlignment="0" applyProtection="0">
      <alignment vertical="top" wrapText="1"/>
    </xf>
    <xf numFmtId="0" fontId="94" fillId="7" borderId="160"/>
    <xf numFmtId="0" fontId="52" fillId="25" borderId="158"/>
    <xf numFmtId="251" fontId="8" fillId="0" borderId="166"/>
    <xf numFmtId="232" fontId="73" fillId="0" borderId="160" applyFont="0" applyFill="0" applyBorder="0" applyAlignment="0" applyProtection="0">
      <alignment vertical="top" wrapText="1"/>
    </xf>
    <xf numFmtId="10" fontId="29" fillId="18" borderId="158" applyNumberFormat="0" applyFont="0" applyBorder="0" applyAlignment="0" applyProtection="0">
      <protection locked="0"/>
    </xf>
    <xf numFmtId="0" fontId="13" fillId="2" borderId="158"/>
    <xf numFmtId="0" fontId="99" fillId="31" borderId="158"/>
    <xf numFmtId="192" fontId="26" fillId="0" borderId="155">
      <alignment vertical="center"/>
    </xf>
    <xf numFmtId="0" fontId="85" fillId="7" borderId="165"/>
    <xf numFmtId="249" fontId="8" fillId="0" borderId="166"/>
    <xf numFmtId="246" fontId="8" fillId="0" borderId="166"/>
    <xf numFmtId="0" fontId="13" fillId="7" borderId="158"/>
    <xf numFmtId="223" fontId="30" fillId="8" borderId="154" applyFont="0" applyFill="0" applyBorder="0" applyAlignment="0" applyProtection="0">
      <alignment horizontal="center" vertical="center"/>
    </xf>
    <xf numFmtId="10" fontId="13" fillId="16" borderId="158" applyNumberFormat="0" applyBorder="0" applyAlignment="0" applyProtection="0"/>
    <xf numFmtId="0" fontId="29" fillId="7" borderId="152" applyNumberFormat="0">
      <alignment vertical="center"/>
    </xf>
    <xf numFmtId="10" fontId="13" fillId="16" borderId="158" applyNumberFormat="0" applyBorder="0" applyAlignment="0" applyProtection="0"/>
    <xf numFmtId="247" fontId="8" fillId="0" borderId="166"/>
    <xf numFmtId="246" fontId="8" fillId="0" borderId="166"/>
    <xf numFmtId="249" fontId="8" fillId="0" borderId="166"/>
    <xf numFmtId="246" fontId="8" fillId="0" borderId="166"/>
    <xf numFmtId="10" fontId="29" fillId="18" borderId="158" applyNumberFormat="0" applyFont="0" applyBorder="0" applyAlignment="0" applyProtection="0">
      <protection locked="0"/>
    </xf>
    <xf numFmtId="0" fontId="99" fillId="31" borderId="158"/>
    <xf numFmtId="248" fontId="8" fillId="0" borderId="166"/>
    <xf numFmtId="249" fontId="8" fillId="0" borderId="166"/>
    <xf numFmtId="246" fontId="8" fillId="0" borderId="166"/>
    <xf numFmtId="0" fontId="45" fillId="20" borderId="158">
      <alignment horizontal="right"/>
    </xf>
    <xf numFmtId="0" fontId="85" fillId="7" borderId="165"/>
    <xf numFmtId="223" fontId="30" fillId="8" borderId="154" applyFont="0" applyFill="0" applyBorder="0" applyAlignment="0" applyProtection="0">
      <alignment horizontal="center" vertical="center"/>
    </xf>
    <xf numFmtId="192" fontId="30" fillId="0" borderId="153">
      <alignment vertical="center"/>
    </xf>
    <xf numFmtId="0" fontId="7" fillId="0" borderId="159">
      <alignment horizontal="left" vertical="center"/>
    </xf>
    <xf numFmtId="255" fontId="8" fillId="0" borderId="166"/>
    <xf numFmtId="260" fontId="8" fillId="0" borderId="166"/>
    <xf numFmtId="0" fontId="94" fillId="7" borderId="160"/>
    <xf numFmtId="223" fontId="30" fillId="8" borderId="163" applyFont="0" applyFill="0" applyBorder="0" applyAlignment="0" applyProtection="0">
      <alignment horizontal="center" vertical="center"/>
    </xf>
    <xf numFmtId="0" fontId="13" fillId="2" borderId="158"/>
    <xf numFmtId="0" fontId="29" fillId="26" borderId="158"/>
    <xf numFmtId="0" fontId="88" fillId="0" borderId="158">
      <alignment horizontal="center"/>
    </xf>
    <xf numFmtId="3" fontId="13" fillId="0" borderId="166" applyNumberFormat="0" applyBorder="0"/>
    <xf numFmtId="0" fontId="29" fillId="7" borderId="152" applyNumberFormat="0">
      <alignment vertical="center"/>
    </xf>
    <xf numFmtId="246" fontId="8" fillId="0" borderId="166"/>
    <xf numFmtId="0" fontId="29" fillId="7" borderId="161" applyNumberFormat="0">
      <alignment vertical="center"/>
    </xf>
    <xf numFmtId="0" fontId="29" fillId="7" borderId="176" applyNumberFormat="0">
      <alignment vertical="center"/>
    </xf>
    <xf numFmtId="0" fontId="1" fillId="0" borderId="0"/>
    <xf numFmtId="17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251" fontId="8" fillId="0" borderId="21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55" fontId="8" fillId="0" borderId="166"/>
    <xf numFmtId="249" fontId="8" fillId="0" borderId="166"/>
    <xf numFmtId="251" fontId="8" fillId="0" borderId="197"/>
    <xf numFmtId="252" fontId="8" fillId="0" borderId="197"/>
    <xf numFmtId="260" fontId="8" fillId="0" borderId="197"/>
    <xf numFmtId="0" fontId="29" fillId="13" borderId="183"/>
    <xf numFmtId="0" fontId="45" fillId="20" borderId="167">
      <alignment horizontal="right"/>
    </xf>
    <xf numFmtId="0" fontId="13" fillId="2" borderId="167"/>
    <xf numFmtId="0" fontId="29" fillId="7" borderId="152" applyNumberFormat="0">
      <alignment vertical="center"/>
    </xf>
    <xf numFmtId="0" fontId="7" fillId="0" borderId="169">
      <alignment horizontal="left" vertical="center"/>
    </xf>
    <xf numFmtId="0" fontId="52" fillId="25" borderId="167"/>
    <xf numFmtId="0" fontId="55" fillId="0" borderId="171"/>
    <xf numFmtId="10" fontId="13" fillId="16" borderId="167" applyNumberFormat="0" applyBorder="0" applyAlignment="0" applyProtection="0"/>
    <xf numFmtId="247" fontId="8" fillId="0" borderId="197"/>
    <xf numFmtId="248" fontId="8" fillId="0" borderId="197"/>
    <xf numFmtId="170" fontId="29" fillId="20" borderId="167"/>
    <xf numFmtId="14" fontId="114" fillId="0" borderId="200" applyFill="0" applyBorder="0">
      <alignment horizontal="center" vertical="top"/>
      <protection locked="0"/>
    </xf>
    <xf numFmtId="3" fontId="13" fillId="0" borderId="197" applyNumberFormat="0" applyBorder="0"/>
    <xf numFmtId="0" fontId="13" fillId="7" borderId="167"/>
    <xf numFmtId="0" fontId="29" fillId="26" borderId="167"/>
    <xf numFmtId="0" fontId="88" fillId="0" borderId="167">
      <alignment horizontal="center"/>
    </xf>
    <xf numFmtId="0" fontId="45" fillId="20" borderId="201">
      <alignment horizontal="right"/>
    </xf>
    <xf numFmtId="0" fontId="29" fillId="7" borderId="205" applyNumberFormat="0">
      <alignment vertical="center"/>
    </xf>
    <xf numFmtId="192" fontId="30" fillId="0" borderId="206">
      <alignment vertical="center"/>
    </xf>
    <xf numFmtId="0" fontId="7" fillId="0" borderId="202">
      <alignment horizontal="left" vertical="center"/>
    </xf>
    <xf numFmtId="0" fontId="52" fillId="25" borderId="201"/>
    <xf numFmtId="0" fontId="11" fillId="0" borderId="202">
      <alignment horizontal="right" wrapText="1"/>
    </xf>
    <xf numFmtId="192" fontId="26" fillId="0" borderId="208">
      <alignment vertical="center"/>
    </xf>
    <xf numFmtId="246" fontId="8" fillId="0" borderId="204"/>
    <xf numFmtId="248" fontId="8" fillId="0" borderId="204"/>
    <xf numFmtId="0" fontId="11" fillId="0" borderId="169">
      <alignment horizontal="right" wrapText="1"/>
    </xf>
    <xf numFmtId="3" fontId="11" fillId="0" borderId="171" applyNumberFormat="0"/>
    <xf numFmtId="0" fontId="99" fillId="31" borderId="167"/>
    <xf numFmtId="223" fontId="30" fillId="8" borderId="188" applyFont="0" applyFill="0" applyBorder="0" applyAlignment="0" applyProtection="0">
      <alignment horizontal="center" vertical="center"/>
    </xf>
    <xf numFmtId="259" fontId="8" fillId="0" borderId="210"/>
    <xf numFmtId="246" fontId="8" fillId="0" borderId="210"/>
    <xf numFmtId="0" fontId="29" fillId="7" borderId="205" applyNumberFormat="0">
      <alignment vertical="center"/>
    </xf>
    <xf numFmtId="10" fontId="29" fillId="18" borderId="167" applyNumberFormat="0" applyFont="0" applyBorder="0" applyAlignment="0" applyProtection="0">
      <protection locked="0"/>
    </xf>
    <xf numFmtId="0" fontId="1" fillId="0" borderId="0"/>
    <xf numFmtId="43" fontId="1" fillId="0" borderId="0" applyFont="0" applyFill="0" applyBorder="0" applyAlignment="0" applyProtection="0"/>
    <xf numFmtId="0" fontId="88" fillId="0" borderId="102">
      <alignment horizontal="center"/>
    </xf>
    <xf numFmtId="246" fontId="8" fillId="0" borderId="166"/>
    <xf numFmtId="249" fontId="8" fillId="0" borderId="197"/>
    <xf numFmtId="255" fontId="8" fillId="0" borderId="197"/>
    <xf numFmtId="259" fontId="8" fillId="0" borderId="197"/>
    <xf numFmtId="0" fontId="13" fillId="7" borderId="201"/>
    <xf numFmtId="0" fontId="85" fillId="7" borderId="203"/>
    <xf numFmtId="0" fontId="29" fillId="26" borderId="201"/>
    <xf numFmtId="0" fontId="88" fillId="0" borderId="201">
      <alignment horizontal="center"/>
    </xf>
    <xf numFmtId="10" fontId="29" fillId="18" borderId="201" applyNumberFormat="0" applyFont="0" applyBorder="0" applyAlignment="0" applyProtection="0">
      <protection locked="0"/>
    </xf>
    <xf numFmtId="0" fontId="115" fillId="39" borderId="201" applyNumberFormat="0" applyFont="0" applyBorder="0" applyAlignment="0" applyProtection="0"/>
    <xf numFmtId="0" fontId="105" fillId="7" borderId="201">
      <protection locked="0"/>
    </xf>
    <xf numFmtId="0" fontId="29" fillId="7" borderId="205" applyNumberFormat="0">
      <alignment vertical="center"/>
    </xf>
    <xf numFmtId="0" fontId="88" fillId="0" borderId="201">
      <alignment horizontal="center"/>
    </xf>
    <xf numFmtId="0" fontId="88" fillId="0" borderId="201">
      <alignment horizontal="center"/>
    </xf>
    <xf numFmtId="0" fontId="88" fillId="0" borderId="201">
      <alignment horizontal="center"/>
    </xf>
    <xf numFmtId="0" fontId="29" fillId="26" borderId="201"/>
    <xf numFmtId="0" fontId="85" fillId="7" borderId="209"/>
    <xf numFmtId="259" fontId="8" fillId="0" borderId="210"/>
    <xf numFmtId="0" fontId="88" fillId="0" borderId="201">
      <alignment horizontal="center"/>
    </xf>
    <xf numFmtId="0" fontId="105" fillId="7" borderId="201">
      <protection locked="0"/>
    </xf>
    <xf numFmtId="192" fontId="30" fillId="0" borderId="206">
      <alignment vertical="center"/>
    </xf>
    <xf numFmtId="192" fontId="26" fillId="0" borderId="208">
      <alignment vertical="center"/>
    </xf>
    <xf numFmtId="3" fontId="13" fillId="0" borderId="210" applyNumberFormat="0" applyBorder="0"/>
    <xf numFmtId="251" fontId="8" fillId="0" borderId="210"/>
    <xf numFmtId="249" fontId="8" fillId="0" borderId="210"/>
    <xf numFmtId="0" fontId="88" fillId="0" borderId="201">
      <alignment horizontal="center"/>
    </xf>
    <xf numFmtId="0" fontId="88" fillId="0" borderId="102">
      <alignment horizontal="center"/>
    </xf>
    <xf numFmtId="246" fontId="8" fillId="0" borderId="166"/>
    <xf numFmtId="249" fontId="8" fillId="0" borderId="166"/>
    <xf numFmtId="255" fontId="8" fillId="0" borderId="166"/>
    <xf numFmtId="0" fontId="29" fillId="7" borderId="191" applyNumberFormat="0">
      <alignment vertical="center"/>
    </xf>
    <xf numFmtId="0" fontId="114" fillId="0" borderId="171" applyFill="0" applyBorder="0">
      <alignment vertical="top"/>
      <protection locked="0"/>
    </xf>
    <xf numFmtId="246" fontId="8" fillId="0" borderId="197"/>
    <xf numFmtId="0" fontId="115" fillId="39" borderId="167" applyNumberFormat="0" applyFont="0" applyBorder="0" applyAlignment="0" applyProtection="0"/>
    <xf numFmtId="0" fontId="13" fillId="2" borderId="201"/>
    <xf numFmtId="0" fontId="105" fillId="7" borderId="167">
      <protection locked="0"/>
    </xf>
    <xf numFmtId="247" fontId="8" fillId="0" borderId="204"/>
    <xf numFmtId="249" fontId="8" fillId="0" borderId="204"/>
    <xf numFmtId="251" fontId="8" fillId="0" borderId="204"/>
    <xf numFmtId="268" fontId="13" fillId="0" borderId="171" applyBorder="0" applyProtection="0">
      <alignment horizontal="right" vertical="center"/>
    </xf>
    <xf numFmtId="259" fontId="8" fillId="0" borderId="204"/>
    <xf numFmtId="0" fontId="138" fillId="25" borderId="171" applyBorder="0" applyProtection="0">
      <alignment horizontal="centerContinuous" vertical="center"/>
    </xf>
    <xf numFmtId="20" fontId="132" fillId="0" borderId="172" applyFill="0" applyBorder="0">
      <alignment horizontal="center" vertical="center"/>
    </xf>
    <xf numFmtId="20" fontId="114" fillId="0" borderId="172" applyFill="0" applyBorder="0">
      <alignment horizontal="center" vertical="top"/>
      <protection locked="0"/>
    </xf>
    <xf numFmtId="248" fontId="8" fillId="0" borderId="210"/>
    <xf numFmtId="0" fontId="13" fillId="7" borderId="201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82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 applyBorder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 applyBorder="0"/>
    <xf numFmtId="43" fontId="1" fillId="0" borderId="0" applyFont="0" applyFill="0" applyBorder="0" applyAlignment="0" applyProtection="0"/>
    <xf numFmtId="0" fontId="1" fillId="0" borderId="0" applyBorder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198" applyNumberFormat="0" applyFont="0" applyFill="0" applyAlignment="0" applyProtection="0"/>
    <xf numFmtId="0" fontId="1" fillId="0" borderId="0"/>
    <xf numFmtId="0" fontId="1" fillId="0" borderId="0"/>
    <xf numFmtId="0" fontId="1" fillId="0" borderId="0" applyBorder="0"/>
    <xf numFmtId="43" fontId="1" fillId="0" borderId="0" applyFont="0" applyFill="0" applyBorder="0" applyAlignment="0" applyProtection="0"/>
    <xf numFmtId="0" fontId="1" fillId="0" borderId="0" applyBorder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 applyBorder="0"/>
    <xf numFmtId="0" fontId="1" fillId="0" borderId="0"/>
    <xf numFmtId="43" fontId="1" fillId="0" borderId="0" applyFont="0" applyFill="0" applyBorder="0" applyAlignment="0" applyProtection="0"/>
    <xf numFmtId="0" fontId="85" fillId="7" borderId="196"/>
    <xf numFmtId="41" fontId="29" fillId="0" borderId="199" applyNumberFormat="0" applyFon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 applyBorder="0"/>
    <xf numFmtId="43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20" borderId="102">
      <alignment horizontal="right"/>
    </xf>
    <xf numFmtId="0" fontId="13" fillId="2" borderId="102"/>
    <xf numFmtId="0" fontId="29" fillId="7" borderId="176" applyNumberFormat="0">
      <alignment vertical="center"/>
    </xf>
    <xf numFmtId="192" fontId="30" fillId="0" borderId="177">
      <alignment vertical="center"/>
    </xf>
    <xf numFmtId="0" fontId="7" fillId="0" borderId="173">
      <alignment horizontal="left" vertical="center"/>
    </xf>
    <xf numFmtId="0" fontId="52" fillId="25" borderId="102"/>
    <xf numFmtId="10" fontId="13" fillId="16" borderId="102" applyNumberFormat="0" applyBorder="0" applyAlignment="0" applyProtection="0"/>
    <xf numFmtId="170" fontId="29" fillId="20" borderId="102"/>
    <xf numFmtId="223" fontId="30" fillId="8" borderId="178" applyFont="0" applyFill="0" applyBorder="0" applyAlignment="0" applyProtection="0">
      <alignment horizontal="center" vertical="center"/>
    </xf>
    <xf numFmtId="0" fontId="13" fillId="7" borderId="102"/>
    <xf numFmtId="0" fontId="85" fillId="7" borderId="174"/>
    <xf numFmtId="0" fontId="29" fillId="26" borderId="102"/>
    <xf numFmtId="0" fontId="88" fillId="0" borderId="102">
      <alignment horizontal="center"/>
    </xf>
    <xf numFmtId="192" fontId="26" fillId="0" borderId="208">
      <alignment vertical="center"/>
    </xf>
    <xf numFmtId="192" fontId="26" fillId="0" borderId="179">
      <alignment vertical="center"/>
    </xf>
    <xf numFmtId="0" fontId="11" fillId="0" borderId="173">
      <alignment horizontal="right" wrapText="1"/>
    </xf>
    <xf numFmtId="192" fontId="26" fillId="0" borderId="179">
      <alignment vertical="center"/>
    </xf>
    <xf numFmtId="0" fontId="99" fillId="31" borderId="102"/>
    <xf numFmtId="10" fontId="29" fillId="18" borderId="102" applyNumberFormat="0" applyFont="0" applyBorder="0" applyAlignment="0" applyProtection="0">
      <protection locked="0"/>
    </xf>
    <xf numFmtId="0" fontId="1" fillId="0" borderId="0"/>
    <xf numFmtId="43" fontId="1" fillId="0" borderId="0" applyFont="0" applyFill="0" applyBorder="0" applyAlignment="0" applyProtection="0"/>
    <xf numFmtId="246" fontId="8" fillId="0" borderId="175"/>
    <xf numFmtId="247" fontId="8" fillId="0" borderId="175"/>
    <xf numFmtId="248" fontId="8" fillId="0" borderId="175"/>
    <xf numFmtId="249" fontId="8" fillId="0" borderId="175"/>
    <xf numFmtId="251" fontId="8" fillId="0" borderId="175"/>
    <xf numFmtId="252" fontId="8" fillId="0" borderId="175"/>
    <xf numFmtId="255" fontId="8" fillId="0" borderId="175"/>
    <xf numFmtId="259" fontId="8" fillId="0" borderId="175"/>
    <xf numFmtId="260" fontId="8" fillId="0" borderId="175"/>
    <xf numFmtId="3" fontId="13" fillId="0" borderId="175" applyNumberFormat="0" applyBorder="0"/>
    <xf numFmtId="0" fontId="115" fillId="39" borderId="102" applyNumberFormat="0" applyFont="0" applyBorder="0" applyAlignment="0" applyProtection="0"/>
    <xf numFmtId="0" fontId="105" fillId="7" borderId="102">
      <protection locked="0"/>
    </xf>
    <xf numFmtId="255" fontId="8" fillId="0" borderId="204"/>
    <xf numFmtId="3" fontId="13" fillId="0" borderId="204" applyNumberFormat="0" applyBorder="0"/>
    <xf numFmtId="20" fontId="132" fillId="0" borderId="172" applyFill="0" applyBorder="0">
      <alignment horizontal="center" vertical="center"/>
    </xf>
    <xf numFmtId="20" fontId="114" fillId="0" borderId="172" applyFill="0" applyBorder="0">
      <alignment horizontal="center" vertical="top"/>
      <protection locked="0"/>
    </xf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82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 applyBorder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 applyBorder="0"/>
    <xf numFmtId="43" fontId="1" fillId="0" borderId="0" applyFont="0" applyFill="0" applyBorder="0" applyAlignment="0" applyProtection="0"/>
    <xf numFmtId="0" fontId="1" fillId="0" borderId="0" applyBorder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 applyBorder="0"/>
    <xf numFmtId="43" fontId="1" fillId="0" borderId="0" applyFont="0" applyFill="0" applyBorder="0" applyAlignment="0" applyProtection="0"/>
    <xf numFmtId="0" fontId="1" fillId="0" borderId="0" applyBorder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 applyBorder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9" fillId="7" borderId="176" applyNumberFormat="0">
      <alignment vertical="center"/>
    </xf>
    <xf numFmtId="0" fontId="88" fillId="0" borderId="182">
      <alignment horizontal="center"/>
    </xf>
    <xf numFmtId="0" fontId="88" fillId="0" borderId="182">
      <alignment horizontal="center"/>
    </xf>
    <xf numFmtId="0" fontId="88" fillId="0" borderId="102">
      <alignment horizontal="center"/>
    </xf>
    <xf numFmtId="0" fontId="29" fillId="26" borderId="102"/>
    <xf numFmtId="0" fontId="85" fillId="7" borderId="180"/>
    <xf numFmtId="259" fontId="8" fillId="0" borderId="181"/>
    <xf numFmtId="0" fontId="88" fillId="0" borderId="182">
      <alignment horizontal="center"/>
    </xf>
    <xf numFmtId="0" fontId="105" fillId="7" borderId="102">
      <protection locked="0"/>
    </xf>
    <xf numFmtId="192" fontId="30" fillId="0" borderId="177">
      <alignment vertical="center"/>
    </xf>
    <xf numFmtId="192" fontId="26" fillId="0" borderId="179">
      <alignment vertical="center"/>
    </xf>
    <xf numFmtId="3" fontId="13" fillId="0" borderId="181" applyNumberFormat="0" applyBorder="0"/>
    <xf numFmtId="0" fontId="13" fillId="7" borderId="182"/>
    <xf numFmtId="259" fontId="8" fillId="0" borderId="181"/>
    <xf numFmtId="251" fontId="8" fillId="0" borderId="181"/>
    <xf numFmtId="249" fontId="8" fillId="0" borderId="181"/>
    <xf numFmtId="248" fontId="8" fillId="0" borderId="181"/>
    <xf numFmtId="246" fontId="8" fillId="0" borderId="181"/>
    <xf numFmtId="0" fontId="29" fillId="7" borderId="176" applyNumberFormat="0">
      <alignment vertical="center"/>
    </xf>
    <xf numFmtId="251" fontId="8" fillId="0" borderId="181"/>
    <xf numFmtId="0" fontId="88" fillId="0" borderId="102">
      <alignment horizontal="center"/>
    </xf>
    <xf numFmtId="192" fontId="26" fillId="0" borderId="179">
      <alignment vertical="center"/>
    </xf>
    <xf numFmtId="0" fontId="88" fillId="0" borderId="182">
      <alignment horizontal="center"/>
    </xf>
    <xf numFmtId="252" fontId="8" fillId="0" borderId="181"/>
    <xf numFmtId="192" fontId="30" fillId="0" borderId="177">
      <alignment vertical="center"/>
    </xf>
    <xf numFmtId="255" fontId="8" fillId="0" borderId="181"/>
    <xf numFmtId="246" fontId="8" fillId="0" borderId="181"/>
    <xf numFmtId="249" fontId="8" fillId="0" borderId="181"/>
    <xf numFmtId="255" fontId="8" fillId="0" borderId="181"/>
    <xf numFmtId="192" fontId="30" fillId="0" borderId="162">
      <alignment vertical="center"/>
    </xf>
    <xf numFmtId="0" fontId="88" fillId="0" borderId="182">
      <alignment horizontal="center"/>
    </xf>
    <xf numFmtId="255" fontId="8" fillId="0" borderId="181"/>
    <xf numFmtId="0" fontId="11" fillId="0" borderId="173">
      <alignment horizontal="right" wrapText="1"/>
    </xf>
    <xf numFmtId="10" fontId="13" fillId="16" borderId="201" applyNumberFormat="0" applyBorder="0" applyAlignment="0" applyProtection="0"/>
    <xf numFmtId="170" fontId="29" fillId="20" borderId="102"/>
    <xf numFmtId="259" fontId="8" fillId="0" borderId="181"/>
    <xf numFmtId="0" fontId="45" fillId="20" borderId="102">
      <alignment horizontal="right"/>
    </xf>
    <xf numFmtId="255" fontId="8" fillId="0" borderId="181"/>
    <xf numFmtId="255" fontId="8" fillId="0" borderId="181"/>
    <xf numFmtId="246" fontId="8" fillId="0" borderId="181"/>
    <xf numFmtId="0" fontId="7" fillId="0" borderId="173">
      <alignment horizontal="left" vertical="center"/>
    </xf>
    <xf numFmtId="0" fontId="52" fillId="25" borderId="102"/>
    <xf numFmtId="252" fontId="8" fillId="0" borderId="181"/>
    <xf numFmtId="170" fontId="29" fillId="20" borderId="182"/>
    <xf numFmtId="3" fontId="13" fillId="0" borderId="181" applyNumberFormat="0" applyBorder="0"/>
    <xf numFmtId="0" fontId="105" fillId="7" borderId="182">
      <protection locked="0"/>
    </xf>
    <xf numFmtId="192" fontId="26" fillId="0" borderId="179">
      <alignment vertical="center"/>
    </xf>
    <xf numFmtId="249" fontId="8" fillId="0" borderId="181"/>
    <xf numFmtId="260" fontId="8" fillId="0" borderId="181"/>
    <xf numFmtId="192" fontId="26" fillId="0" borderId="179">
      <alignment vertical="center"/>
    </xf>
    <xf numFmtId="0" fontId="115" fillId="39" borderId="102" applyNumberFormat="0" applyFont="0" applyBorder="0" applyAlignment="0" applyProtection="0"/>
    <xf numFmtId="247" fontId="8" fillId="0" borderId="181"/>
    <xf numFmtId="249" fontId="8" fillId="0" borderId="181"/>
    <xf numFmtId="0" fontId="11" fillId="0" borderId="173">
      <alignment horizontal="right" wrapText="1"/>
    </xf>
    <xf numFmtId="192" fontId="30" fillId="0" borderId="162">
      <alignment vertical="center"/>
    </xf>
    <xf numFmtId="260" fontId="8" fillId="0" borderId="181"/>
    <xf numFmtId="255" fontId="8" fillId="0" borderId="181"/>
    <xf numFmtId="255" fontId="8" fillId="0" borderId="181"/>
    <xf numFmtId="252" fontId="8" fillId="0" borderId="181"/>
    <xf numFmtId="247" fontId="8" fillId="0" borderId="181"/>
    <xf numFmtId="0" fontId="99" fillId="31" borderId="201"/>
    <xf numFmtId="0" fontId="115" fillId="39" borderId="182" applyNumberFormat="0" applyFont="0" applyBorder="0" applyAlignment="0" applyProtection="0"/>
    <xf numFmtId="223" fontId="30" fillId="8" borderId="178" applyFont="0" applyFill="0" applyBorder="0" applyAlignment="0" applyProtection="0">
      <alignment horizontal="center" vertical="center"/>
    </xf>
    <xf numFmtId="249" fontId="8" fillId="0" borderId="181"/>
    <xf numFmtId="248" fontId="8" fillId="0" borderId="181"/>
    <xf numFmtId="170" fontId="29" fillId="20" borderId="201"/>
    <xf numFmtId="0" fontId="52" fillId="25" borderId="182"/>
    <xf numFmtId="251" fontId="8" fillId="0" borderId="181"/>
    <xf numFmtId="10" fontId="29" fillId="18" borderId="102" applyNumberFormat="0" applyFont="0" applyBorder="0" applyAlignment="0" applyProtection="0">
      <protection locked="0"/>
    </xf>
    <xf numFmtId="0" fontId="13" fillId="2" borderId="182"/>
    <xf numFmtId="0" fontId="99" fillId="31" borderId="102"/>
    <xf numFmtId="0" fontId="85" fillId="7" borderId="180"/>
    <xf numFmtId="249" fontId="8" fillId="0" borderId="181"/>
    <xf numFmtId="246" fontId="8" fillId="0" borderId="181"/>
    <xf numFmtId="0" fontId="13" fillId="7" borderId="102"/>
    <xf numFmtId="10" fontId="13" fillId="16" borderId="102" applyNumberFormat="0" applyBorder="0" applyAlignment="0" applyProtection="0"/>
    <xf numFmtId="10" fontId="13" fillId="16" borderId="182" applyNumberFormat="0" applyBorder="0" applyAlignment="0" applyProtection="0"/>
    <xf numFmtId="247" fontId="8" fillId="0" borderId="181"/>
    <xf numFmtId="246" fontId="8" fillId="0" borderId="181"/>
    <xf numFmtId="249" fontId="8" fillId="0" borderId="181"/>
    <xf numFmtId="246" fontId="8" fillId="0" borderId="181"/>
    <xf numFmtId="10" fontId="29" fillId="18" borderId="182" applyNumberFormat="0" applyFont="0" applyBorder="0" applyAlignment="0" applyProtection="0">
      <protection locked="0"/>
    </xf>
    <xf numFmtId="0" fontId="99" fillId="31" borderId="182"/>
    <xf numFmtId="248" fontId="8" fillId="0" borderId="181"/>
    <xf numFmtId="252" fontId="8" fillId="0" borderId="204"/>
    <xf numFmtId="260" fontId="8" fillId="0" borderId="204"/>
    <xf numFmtId="249" fontId="8" fillId="0" borderId="181"/>
    <xf numFmtId="20" fontId="132" fillId="0" borderId="172" applyFill="0" applyBorder="0">
      <alignment horizontal="center" vertical="center"/>
    </xf>
    <xf numFmtId="246" fontId="8" fillId="0" borderId="181"/>
    <xf numFmtId="20" fontId="114" fillId="0" borderId="172" applyFill="0" applyBorder="0">
      <alignment horizontal="center" vertical="top"/>
      <protection locked="0"/>
    </xf>
    <xf numFmtId="0" fontId="45" fillId="20" borderId="182">
      <alignment horizontal="right"/>
    </xf>
    <xf numFmtId="0" fontId="85" fillId="7" borderId="180"/>
    <xf numFmtId="192" fontId="30" fillId="0" borderId="162">
      <alignment vertical="center"/>
    </xf>
    <xf numFmtId="0" fontId="7" fillId="0" borderId="173">
      <alignment horizontal="left" vertical="center"/>
    </xf>
    <xf numFmtId="255" fontId="8" fillId="0" borderId="181"/>
    <xf numFmtId="260" fontId="8" fillId="0" borderId="181"/>
    <xf numFmtId="223" fontId="30" fillId="8" borderId="207" applyFont="0" applyFill="0" applyBorder="0" applyAlignment="0" applyProtection="0">
      <alignment horizontal="center" vertical="center"/>
    </xf>
    <xf numFmtId="223" fontId="30" fillId="8" borderId="178" applyFont="0" applyFill="0" applyBorder="0" applyAlignment="0" applyProtection="0">
      <alignment horizontal="center" vertical="center"/>
    </xf>
    <xf numFmtId="0" fontId="13" fillId="2" borderId="102"/>
    <xf numFmtId="0" fontId="29" fillId="26" borderId="182"/>
    <xf numFmtId="0" fontId="88" fillId="0" borderId="182">
      <alignment horizontal="center"/>
    </xf>
    <xf numFmtId="3" fontId="13" fillId="0" borderId="181" applyNumberFormat="0" applyBorder="0"/>
    <xf numFmtId="246" fontId="8" fillId="0" borderId="181"/>
    <xf numFmtId="0" fontId="29" fillId="7" borderId="176" applyNumberFormat="0">
      <alignment vertical="center"/>
    </xf>
    <xf numFmtId="0" fontId="45" fillId="20" borderId="184">
      <alignment horizontal="right"/>
    </xf>
    <xf numFmtId="0" fontId="13" fillId="2" borderId="184"/>
    <xf numFmtId="0" fontId="29" fillId="7" borderId="186" applyNumberFormat="0">
      <alignment vertical="center"/>
    </xf>
    <xf numFmtId="192" fontId="30" fillId="0" borderId="187">
      <alignment vertical="center"/>
    </xf>
    <xf numFmtId="0" fontId="7" fillId="0" borderId="185">
      <alignment horizontal="left" vertical="center"/>
    </xf>
    <xf numFmtId="0" fontId="52" fillId="25" borderId="184"/>
    <xf numFmtId="10" fontId="13" fillId="16" borderId="184" applyNumberFormat="0" applyBorder="0" applyAlignment="0" applyProtection="0"/>
    <xf numFmtId="170" fontId="29" fillId="20" borderId="184"/>
    <xf numFmtId="223" fontId="30" fillId="8" borderId="188" applyFont="0" applyFill="0" applyBorder="0" applyAlignment="0" applyProtection="0">
      <alignment horizontal="center" vertical="center"/>
    </xf>
    <xf numFmtId="0" fontId="13" fillId="7" borderId="184"/>
    <xf numFmtId="0" fontId="29" fillId="26" borderId="184"/>
    <xf numFmtId="0" fontId="88" fillId="0" borderId="184">
      <alignment horizontal="center"/>
    </xf>
    <xf numFmtId="192" fontId="26" fillId="0" borderId="189">
      <alignment vertical="center"/>
    </xf>
    <xf numFmtId="0" fontId="11" fillId="0" borderId="185">
      <alignment horizontal="right" wrapText="1"/>
    </xf>
    <xf numFmtId="192" fontId="26" fillId="0" borderId="189">
      <alignment vertical="center"/>
    </xf>
    <xf numFmtId="0" fontId="99" fillId="31" borderId="184"/>
    <xf numFmtId="10" fontId="29" fillId="18" borderId="184" applyNumberFormat="0" applyFont="0" applyBorder="0" applyAlignment="0" applyProtection="0">
      <protection locked="0"/>
    </xf>
    <xf numFmtId="0" fontId="115" fillId="39" borderId="184" applyNumberFormat="0" applyFont="0" applyBorder="0" applyAlignment="0" applyProtection="0"/>
    <xf numFmtId="0" fontId="105" fillId="7" borderId="184">
      <protection locked="0"/>
    </xf>
    <xf numFmtId="0" fontId="29" fillId="7" borderId="186" applyNumberFormat="0">
      <alignment vertical="center"/>
    </xf>
    <xf numFmtId="0" fontId="88" fillId="0" borderId="195">
      <alignment horizontal="center"/>
    </xf>
    <xf numFmtId="0" fontId="88" fillId="0" borderId="195">
      <alignment horizontal="center"/>
    </xf>
    <xf numFmtId="259" fontId="8" fillId="0" borderId="175"/>
    <xf numFmtId="0" fontId="88" fillId="0" borderId="195">
      <alignment horizontal="center"/>
    </xf>
    <xf numFmtId="0" fontId="29" fillId="7" borderId="191" applyNumberFormat="0">
      <alignment vertical="center"/>
    </xf>
    <xf numFmtId="192" fontId="30" fillId="0" borderId="187">
      <alignment vertical="center"/>
    </xf>
    <xf numFmtId="192" fontId="26" fillId="0" borderId="189">
      <alignment vertical="center"/>
    </xf>
    <xf numFmtId="3" fontId="13" fillId="0" borderId="175" applyNumberFormat="0" applyBorder="0"/>
    <xf numFmtId="0" fontId="13" fillId="7" borderId="195"/>
    <xf numFmtId="223" fontId="30" fillId="8" borderId="193" applyFont="0" applyFill="0" applyBorder="0" applyAlignment="0" applyProtection="0">
      <alignment horizontal="center" vertical="center"/>
    </xf>
    <xf numFmtId="259" fontId="8" fillId="0" borderId="175"/>
    <xf numFmtId="251" fontId="8" fillId="0" borderId="175"/>
    <xf numFmtId="249" fontId="8" fillId="0" borderId="175"/>
    <xf numFmtId="248" fontId="8" fillId="0" borderId="175"/>
    <xf numFmtId="246" fontId="8" fillId="0" borderId="175"/>
    <xf numFmtId="0" fontId="29" fillId="7" borderId="186" applyNumberFormat="0">
      <alignment vertical="center"/>
    </xf>
    <xf numFmtId="251" fontId="8" fillId="0" borderId="175"/>
    <xf numFmtId="192" fontId="26" fillId="0" borderId="189">
      <alignment vertical="center"/>
    </xf>
    <xf numFmtId="0" fontId="88" fillId="0" borderId="195">
      <alignment horizontal="center"/>
    </xf>
    <xf numFmtId="252" fontId="8" fillId="0" borderId="175"/>
    <xf numFmtId="192" fontId="30" fillId="0" borderId="187">
      <alignment vertical="center"/>
    </xf>
    <xf numFmtId="255" fontId="8" fillId="0" borderId="175"/>
    <xf numFmtId="246" fontId="8" fillId="0" borderId="175"/>
    <xf numFmtId="249" fontId="8" fillId="0" borderId="175"/>
    <xf numFmtId="255" fontId="8" fillId="0" borderId="175"/>
    <xf numFmtId="192" fontId="30" fillId="0" borderId="192">
      <alignment vertical="center"/>
    </xf>
    <xf numFmtId="0" fontId="88" fillId="0" borderId="195">
      <alignment horizontal="center"/>
    </xf>
    <xf numFmtId="255" fontId="8" fillId="0" borderId="175"/>
    <xf numFmtId="0" fontId="11" fillId="0" borderId="190">
      <alignment horizontal="right" wrapText="1"/>
    </xf>
    <xf numFmtId="192" fontId="26" fillId="0" borderId="194">
      <alignment vertical="center"/>
    </xf>
    <xf numFmtId="259" fontId="8" fillId="0" borderId="175"/>
    <xf numFmtId="255" fontId="8" fillId="0" borderId="175"/>
    <xf numFmtId="255" fontId="8" fillId="0" borderId="175"/>
    <xf numFmtId="0" fontId="29" fillId="7" borderId="191" applyNumberFormat="0">
      <alignment vertical="center"/>
    </xf>
    <xf numFmtId="192" fontId="26" fillId="0" borderId="194">
      <alignment vertical="center"/>
    </xf>
    <xf numFmtId="246" fontId="8" fillId="0" borderId="175"/>
    <xf numFmtId="0" fontId="7" fillId="0" borderId="190">
      <alignment horizontal="left" vertical="center"/>
    </xf>
    <xf numFmtId="0" fontId="29" fillId="7" borderId="191" applyNumberFormat="0">
      <alignment vertical="center"/>
    </xf>
    <xf numFmtId="252" fontId="8" fillId="0" borderId="175"/>
    <xf numFmtId="170" fontId="29" fillId="20" borderId="195"/>
    <xf numFmtId="3" fontId="13" fillId="0" borderId="175" applyNumberFormat="0" applyBorder="0"/>
    <xf numFmtId="0" fontId="105" fillId="7" borderId="195">
      <protection locked="0"/>
    </xf>
    <xf numFmtId="192" fontId="26" fillId="0" borderId="189">
      <alignment vertical="center"/>
    </xf>
    <xf numFmtId="249" fontId="8" fillId="0" borderId="175"/>
    <xf numFmtId="260" fontId="8" fillId="0" borderId="175"/>
    <xf numFmtId="192" fontId="26" fillId="0" borderId="189">
      <alignment vertical="center"/>
    </xf>
    <xf numFmtId="247" fontId="8" fillId="0" borderId="175"/>
    <xf numFmtId="249" fontId="8" fillId="0" borderId="175"/>
    <xf numFmtId="0" fontId="11" fillId="0" borderId="190">
      <alignment horizontal="right" wrapText="1"/>
    </xf>
    <xf numFmtId="192" fontId="26" fillId="0" borderId="194">
      <alignment vertical="center"/>
    </xf>
    <xf numFmtId="192" fontId="30" fillId="0" borderId="192">
      <alignment vertical="center"/>
    </xf>
    <xf numFmtId="260" fontId="8" fillId="0" borderId="175"/>
    <xf numFmtId="255" fontId="8" fillId="0" borderId="175"/>
    <xf numFmtId="255" fontId="8" fillId="0" borderId="175"/>
    <xf numFmtId="252" fontId="8" fillId="0" borderId="175"/>
    <xf numFmtId="247" fontId="8" fillId="0" borderId="175"/>
    <xf numFmtId="192" fontId="26" fillId="0" borderId="194">
      <alignment vertical="center"/>
    </xf>
    <xf numFmtId="192" fontId="26" fillId="0" borderId="194">
      <alignment vertical="center"/>
    </xf>
    <xf numFmtId="0" fontId="115" fillId="39" borderId="195" applyNumberFormat="0" applyFont="0" applyBorder="0" applyAlignment="0" applyProtection="0"/>
    <xf numFmtId="223" fontId="30" fillId="8" borderId="188" applyFont="0" applyFill="0" applyBorder="0" applyAlignment="0" applyProtection="0">
      <alignment horizontal="center" vertical="center"/>
    </xf>
    <xf numFmtId="249" fontId="8" fillId="0" borderId="175"/>
    <xf numFmtId="248" fontId="8" fillId="0" borderId="175"/>
    <xf numFmtId="0" fontId="52" fillId="25" borderId="195"/>
    <xf numFmtId="251" fontId="8" fillId="0" borderId="175"/>
    <xf numFmtId="0" fontId="13" fillId="2" borderId="195"/>
    <xf numFmtId="192" fontId="26" fillId="0" borderId="194">
      <alignment vertical="center"/>
    </xf>
    <xf numFmtId="249" fontId="8" fillId="0" borderId="175"/>
    <xf numFmtId="246" fontId="8" fillId="0" borderId="175"/>
    <xf numFmtId="223" fontId="30" fillId="8" borderId="193" applyFont="0" applyFill="0" applyBorder="0" applyAlignment="0" applyProtection="0">
      <alignment horizontal="center" vertical="center"/>
    </xf>
    <xf numFmtId="0" fontId="29" fillId="7" borderId="191" applyNumberFormat="0">
      <alignment vertical="center"/>
    </xf>
    <xf numFmtId="10" fontId="13" fillId="16" borderId="195" applyNumberFormat="0" applyBorder="0" applyAlignment="0" applyProtection="0"/>
    <xf numFmtId="247" fontId="8" fillId="0" borderId="175"/>
    <xf numFmtId="246" fontId="8" fillId="0" borderId="175"/>
    <xf numFmtId="249" fontId="8" fillId="0" borderId="175"/>
    <xf numFmtId="246" fontId="8" fillId="0" borderId="175"/>
    <xf numFmtId="10" fontId="29" fillId="18" borderId="195" applyNumberFormat="0" applyFont="0" applyBorder="0" applyAlignment="0" applyProtection="0">
      <protection locked="0"/>
    </xf>
    <xf numFmtId="0" fontId="99" fillId="31" borderId="195"/>
    <xf numFmtId="248" fontId="8" fillId="0" borderId="175"/>
    <xf numFmtId="249" fontId="8" fillId="0" borderId="175"/>
    <xf numFmtId="246" fontId="8" fillId="0" borderId="175"/>
    <xf numFmtId="0" fontId="45" fillId="20" borderId="195">
      <alignment horizontal="right"/>
    </xf>
    <xf numFmtId="223" fontId="30" fillId="8" borderId="193" applyFont="0" applyFill="0" applyBorder="0" applyAlignment="0" applyProtection="0">
      <alignment horizontal="center" vertical="center"/>
    </xf>
    <xf numFmtId="192" fontId="30" fillId="0" borderId="192">
      <alignment vertical="center"/>
    </xf>
    <xf numFmtId="0" fontId="7" fillId="0" borderId="190">
      <alignment horizontal="left" vertical="center"/>
    </xf>
    <xf numFmtId="255" fontId="8" fillId="0" borderId="175"/>
    <xf numFmtId="260" fontId="8" fillId="0" borderId="175"/>
    <xf numFmtId="223" fontId="30" fillId="8" borderId="188" applyFont="0" applyFill="0" applyBorder="0" applyAlignment="0" applyProtection="0">
      <alignment horizontal="center" vertical="center"/>
    </xf>
    <xf numFmtId="0" fontId="29" fillId="26" borderId="195"/>
    <xf numFmtId="0" fontId="88" fillId="0" borderId="195">
      <alignment horizontal="center"/>
    </xf>
    <xf numFmtId="3" fontId="13" fillId="0" borderId="175" applyNumberFormat="0" applyBorder="0"/>
    <xf numFmtId="0" fontId="29" fillId="7" borderId="191" applyNumberFormat="0">
      <alignment vertical="center"/>
    </xf>
    <xf numFmtId="246" fontId="8" fillId="0" borderId="175"/>
    <xf numFmtId="0" fontId="29" fillId="7" borderId="186" applyNumberFormat="0">
      <alignment vertical="center"/>
    </xf>
    <xf numFmtId="192" fontId="26" fillId="0" borderId="208">
      <alignment vertical="center"/>
    </xf>
    <xf numFmtId="0" fontId="88" fillId="0" borderId="201">
      <alignment horizontal="center"/>
    </xf>
    <xf numFmtId="252" fontId="8" fillId="0" borderId="210"/>
    <xf numFmtId="192" fontId="30" fillId="0" borderId="206">
      <alignment vertical="center"/>
    </xf>
    <xf numFmtId="255" fontId="8" fillId="0" borderId="210"/>
    <xf numFmtId="246" fontId="8" fillId="0" borderId="210"/>
    <xf numFmtId="249" fontId="8" fillId="0" borderId="210"/>
    <xf numFmtId="255" fontId="8" fillId="0" borderId="210"/>
    <xf numFmtId="0" fontId="88" fillId="0" borderId="201">
      <alignment horizontal="center"/>
    </xf>
    <xf numFmtId="255" fontId="8" fillId="0" borderId="210"/>
    <xf numFmtId="0" fontId="11" fillId="0" borderId="202">
      <alignment horizontal="right" wrapText="1"/>
    </xf>
    <xf numFmtId="192" fontId="26" fillId="0" borderId="189">
      <alignment vertical="center"/>
    </xf>
    <xf numFmtId="170" fontId="29" fillId="20" borderId="201"/>
    <xf numFmtId="259" fontId="8" fillId="0" borderId="210"/>
    <xf numFmtId="0" fontId="45" fillId="20" borderId="201">
      <alignment horizontal="right"/>
    </xf>
    <xf numFmtId="255" fontId="8" fillId="0" borderId="210"/>
    <xf numFmtId="255" fontId="8" fillId="0" borderId="210"/>
    <xf numFmtId="192" fontId="26" fillId="0" borderId="189">
      <alignment vertical="center"/>
    </xf>
    <xf numFmtId="246" fontId="8" fillId="0" borderId="210"/>
    <xf numFmtId="0" fontId="7" fillId="0" borderId="202">
      <alignment horizontal="left" vertical="center"/>
    </xf>
    <xf numFmtId="0" fontId="52" fillId="25" borderId="201"/>
    <xf numFmtId="252" fontId="8" fillId="0" borderId="210"/>
    <xf numFmtId="170" fontId="29" fillId="20" borderId="201"/>
    <xf numFmtId="3" fontId="13" fillId="0" borderId="210" applyNumberFormat="0" applyBorder="0"/>
    <xf numFmtId="0" fontId="105" fillId="7" borderId="201">
      <protection locked="0"/>
    </xf>
    <xf numFmtId="192" fontId="26" fillId="0" borderId="208">
      <alignment vertical="center"/>
    </xf>
    <xf numFmtId="249" fontId="8" fillId="0" borderId="210"/>
    <xf numFmtId="260" fontId="8" fillId="0" borderId="210"/>
    <xf numFmtId="192" fontId="26" fillId="0" borderId="208">
      <alignment vertical="center"/>
    </xf>
    <xf numFmtId="0" fontId="115" fillId="39" borderId="201" applyNumberFormat="0" applyFont="0" applyBorder="0" applyAlignment="0" applyProtection="0"/>
    <xf numFmtId="247" fontId="8" fillId="0" borderId="210"/>
    <xf numFmtId="249" fontId="8" fillId="0" borderId="210"/>
    <xf numFmtId="0" fontId="11" fillId="0" borderId="202">
      <alignment horizontal="right" wrapText="1"/>
    </xf>
    <xf numFmtId="192" fontId="26" fillId="0" borderId="189">
      <alignment vertical="center"/>
    </xf>
    <xf numFmtId="260" fontId="8" fillId="0" borderId="210"/>
    <xf numFmtId="255" fontId="8" fillId="0" borderId="210"/>
    <xf numFmtId="255" fontId="8" fillId="0" borderId="210"/>
    <xf numFmtId="252" fontId="8" fillId="0" borderId="210"/>
    <xf numFmtId="247" fontId="8" fillId="0" borderId="210"/>
    <xf numFmtId="192" fontId="26" fillId="0" borderId="189">
      <alignment vertical="center"/>
    </xf>
    <xf numFmtId="192" fontId="26" fillId="0" borderId="189">
      <alignment vertical="center"/>
    </xf>
    <xf numFmtId="0" fontId="115" fillId="39" borderId="201" applyNumberFormat="0" applyFont="0" applyBorder="0" applyAlignment="0" applyProtection="0"/>
    <xf numFmtId="223" fontId="30" fillId="8" borderId="207" applyFont="0" applyFill="0" applyBorder="0" applyAlignment="0" applyProtection="0">
      <alignment horizontal="center" vertical="center"/>
    </xf>
    <xf numFmtId="249" fontId="8" fillId="0" borderId="210"/>
    <xf numFmtId="248" fontId="8" fillId="0" borderId="210"/>
    <xf numFmtId="0" fontId="52" fillId="25" borderId="201"/>
    <xf numFmtId="251" fontId="8" fillId="0" borderId="210"/>
    <xf numFmtId="10" fontId="29" fillId="18" borderId="201" applyNumberFormat="0" applyFont="0" applyBorder="0" applyAlignment="0" applyProtection="0">
      <protection locked="0"/>
    </xf>
    <xf numFmtId="0" fontId="13" fillId="2" borderId="201"/>
    <xf numFmtId="0" fontId="99" fillId="31" borderId="201"/>
    <xf numFmtId="192" fontId="26" fillId="0" borderId="189">
      <alignment vertical="center"/>
    </xf>
    <xf numFmtId="0" fontId="85" fillId="7" borderId="209"/>
    <xf numFmtId="249" fontId="8" fillId="0" borderId="210"/>
    <xf numFmtId="246" fontId="8" fillId="0" borderId="210"/>
    <xf numFmtId="0" fontId="13" fillId="7" borderId="201"/>
    <xf numFmtId="223" fontId="30" fillId="8" borderId="188" applyFont="0" applyFill="0" applyBorder="0" applyAlignment="0" applyProtection="0">
      <alignment horizontal="center" vertical="center"/>
    </xf>
    <xf numFmtId="10" fontId="13" fillId="16" borderId="201" applyNumberFormat="0" applyBorder="0" applyAlignment="0" applyProtection="0"/>
    <xf numFmtId="10" fontId="13" fillId="16" borderId="201" applyNumberFormat="0" applyBorder="0" applyAlignment="0" applyProtection="0"/>
    <xf numFmtId="247" fontId="8" fillId="0" borderId="210"/>
    <xf numFmtId="246" fontId="8" fillId="0" borderId="210"/>
    <xf numFmtId="249" fontId="8" fillId="0" borderId="210"/>
    <xf numFmtId="246" fontId="8" fillId="0" borderId="210"/>
    <xf numFmtId="10" fontId="29" fillId="18" borderId="201" applyNumberFormat="0" applyFont="0" applyBorder="0" applyAlignment="0" applyProtection="0">
      <protection locked="0"/>
    </xf>
    <xf numFmtId="0" fontId="99" fillId="31" borderId="201"/>
    <xf numFmtId="248" fontId="8" fillId="0" borderId="210"/>
    <xf numFmtId="249" fontId="8" fillId="0" borderId="210"/>
    <xf numFmtId="246" fontId="8" fillId="0" borderId="210"/>
    <xf numFmtId="0" fontId="45" fillId="20" borderId="201">
      <alignment horizontal="right"/>
    </xf>
    <xf numFmtId="0" fontId="85" fillId="7" borderId="209"/>
    <xf numFmtId="223" fontId="30" fillId="8" borderId="188" applyFont="0" applyFill="0" applyBorder="0" applyAlignment="0" applyProtection="0">
      <alignment horizontal="center" vertical="center"/>
    </xf>
    <xf numFmtId="0" fontId="7" fillId="0" borderId="202">
      <alignment horizontal="left" vertical="center"/>
    </xf>
    <xf numFmtId="255" fontId="8" fillId="0" borderId="210"/>
    <xf numFmtId="260" fontId="8" fillId="0" borderId="210"/>
    <xf numFmtId="223" fontId="30" fillId="8" borderId="207" applyFont="0" applyFill="0" applyBorder="0" applyAlignment="0" applyProtection="0">
      <alignment horizontal="center" vertical="center"/>
    </xf>
    <xf numFmtId="0" fontId="13" fillId="2" borderId="201"/>
    <xf numFmtId="0" fontId="29" fillId="26" borderId="201"/>
    <xf numFmtId="0" fontId="88" fillId="0" borderId="201">
      <alignment horizontal="center"/>
    </xf>
    <xf numFmtId="3" fontId="13" fillId="0" borderId="210" applyNumberFormat="0" applyBorder="0"/>
    <xf numFmtId="246" fontId="8" fillId="0" borderId="210"/>
    <xf numFmtId="0" fontId="29" fillId="7" borderId="205" applyNumberFormat="0">
      <alignment vertical="center"/>
    </xf>
  </cellStyleXfs>
  <cellXfs count="146">
    <xf numFmtId="0" fontId="0" fillId="0" borderId="0" xfId="0">
      <alignment vertical="center"/>
    </xf>
    <xf numFmtId="0" fontId="0" fillId="0" borderId="0" xfId="0" applyFill="1">
      <alignment vertical="center"/>
    </xf>
    <xf numFmtId="0" fontId="7" fillId="0" borderId="0" xfId="5" applyAlignment="1"/>
    <xf numFmtId="0" fontId="7" fillId="0" borderId="0" xfId="5" applyAlignment="1">
      <alignment vertical="center"/>
    </xf>
    <xf numFmtId="0" fontId="10" fillId="0" borderId="0" xfId="4" applyFill="1" applyAlignment="1">
      <alignment horizontal="left"/>
    </xf>
    <xf numFmtId="0" fontId="0" fillId="0" borderId="0" xfId="0" applyAlignment="1">
      <alignment horizontal="left" vertical="center" wrapText="1" indent="1"/>
    </xf>
    <xf numFmtId="0" fontId="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6" fillId="0" borderId="0" xfId="0" applyFont="1">
      <alignment vertical="center"/>
    </xf>
    <xf numFmtId="0" fontId="11" fillId="0" borderId="0" xfId="0" applyFont="1" applyAlignment="1">
      <alignment horizontal="left" vertical="center" wrapText="1" indent="1"/>
    </xf>
    <xf numFmtId="0" fontId="0" fillId="0" borderId="0" xfId="0" applyFill="1" applyBorder="1">
      <alignment vertical="center"/>
    </xf>
    <xf numFmtId="0" fontId="11" fillId="0" borderId="0" xfId="0" applyFont="1" applyAlignment="1">
      <alignment vertical="center"/>
    </xf>
    <xf numFmtId="0" fontId="11" fillId="0" borderId="0" xfId="0" applyFont="1">
      <alignment vertical="center"/>
    </xf>
    <xf numFmtId="0" fontId="0" fillId="0" borderId="0" xfId="0" applyFill="1">
      <alignment vertical="center"/>
    </xf>
    <xf numFmtId="0" fontId="12" fillId="0" borderId="0" xfId="0" applyFont="1" applyAlignment="1"/>
    <xf numFmtId="0" fontId="12" fillId="0" borderId="0" xfId="0" applyFont="1" applyAlignment="1">
      <alignment horizontal="right"/>
    </xf>
    <xf numFmtId="0" fontId="0" fillId="0" borderId="0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>
      <alignment vertical="center"/>
    </xf>
    <xf numFmtId="0" fontId="9" fillId="0" borderId="0" xfId="0" applyFont="1" applyFill="1">
      <alignment vertical="center"/>
    </xf>
    <xf numFmtId="0" fontId="19" fillId="0" borderId="0" xfId="0" applyFont="1" applyFill="1" applyAlignment="1">
      <alignment horizontal="left" vertical="center" indent="1"/>
    </xf>
    <xf numFmtId="0" fontId="8" fillId="0" borderId="1" xfId="17">
      <alignment vertical="center"/>
      <protection locked="0"/>
    </xf>
    <xf numFmtId="0" fontId="8" fillId="0" borderId="1" xfId="17" applyAlignment="1">
      <alignment horizontal="right" vertical="center"/>
      <protection locked="0"/>
    </xf>
    <xf numFmtId="0" fontId="11" fillId="0" borderId="0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4" xfId="0" applyBorder="1">
      <alignment vertical="center"/>
    </xf>
    <xf numFmtId="0" fontId="11" fillId="0" borderId="5" xfId="0" applyFont="1" applyBorder="1">
      <alignment vertical="center"/>
    </xf>
    <xf numFmtId="0" fontId="22" fillId="0" borderId="0" xfId="0" applyFont="1" applyBorder="1">
      <alignment vertical="center"/>
    </xf>
    <xf numFmtId="0" fontId="11" fillId="0" borderId="5" xfId="0" applyFont="1" applyBorder="1" applyAlignment="1">
      <alignment vertical="center" wrapText="1"/>
    </xf>
    <xf numFmtId="0" fontId="23" fillId="0" borderId="5" xfId="24" applyFont="1" applyBorder="1" applyAlignment="1">
      <alignment wrapText="1"/>
    </xf>
    <xf numFmtId="0" fontId="11" fillId="0" borderId="0" xfId="0" applyFont="1" applyBorder="1" applyAlignment="1">
      <alignment vertical="center" wrapText="1"/>
    </xf>
    <xf numFmtId="0" fontId="22" fillId="0" borderId="0" xfId="0" applyFont="1">
      <alignment vertical="center"/>
    </xf>
    <xf numFmtId="0" fontId="11" fillId="0" borderId="0" xfId="0" applyFont="1" applyBorder="1">
      <alignment vertical="center"/>
    </xf>
    <xf numFmtId="0" fontId="14" fillId="0" borderId="0" xfId="8">
      <alignment vertical="center"/>
    </xf>
    <xf numFmtId="1" fontId="8" fillId="0" borderId="2" xfId="16" applyNumberFormat="1">
      <alignment vertical="center"/>
      <protection locked="0"/>
    </xf>
    <xf numFmtId="9" fontId="8" fillId="0" borderId="2" xfId="16" applyNumberFormat="1">
      <alignment vertical="center"/>
      <protection locked="0"/>
    </xf>
    <xf numFmtId="0" fontId="14" fillId="0" borderId="0" xfId="8" applyFill="1" applyBorder="1">
      <alignment vertical="center"/>
    </xf>
    <xf numFmtId="167" fontId="8" fillId="0" borderId="2" xfId="16" applyNumberFormat="1">
      <alignment vertical="center"/>
      <protection locked="0"/>
    </xf>
    <xf numFmtId="167" fontId="8" fillId="0" borderId="1" xfId="17" applyNumberFormat="1">
      <alignment vertical="center"/>
      <protection locked="0"/>
    </xf>
    <xf numFmtId="9" fontId="8" fillId="0" borderId="1" xfId="17" applyNumberFormat="1">
      <alignment vertical="center"/>
      <protection locked="0"/>
    </xf>
    <xf numFmtId="1" fontId="8" fillId="0" borderId="1" xfId="17" applyNumberFormat="1">
      <alignment vertical="center"/>
      <protection locked="0"/>
    </xf>
    <xf numFmtId="0" fontId="0" fillId="0" borderId="5" xfId="0" applyBorder="1">
      <alignment vertical="center"/>
    </xf>
    <xf numFmtId="167" fontId="0" fillId="0" borderId="5" xfId="0" applyNumberFormat="1" applyBorder="1">
      <alignment vertical="center"/>
    </xf>
    <xf numFmtId="167" fontId="0" fillId="4" borderId="5" xfId="19" applyNumberFormat="1" applyFont="1" applyBorder="1">
      <alignment vertical="center"/>
    </xf>
    <xf numFmtId="0" fontId="0" fillId="0" borderId="5" xfId="0" applyFill="1" applyBorder="1">
      <alignment vertical="center"/>
    </xf>
    <xf numFmtId="167" fontId="0" fillId="4" borderId="0" xfId="19" applyNumberFormat="1" applyFont="1">
      <alignment vertical="center"/>
    </xf>
    <xf numFmtId="8" fontId="0" fillId="4" borderId="5" xfId="19" applyNumberFormat="1" applyFont="1" applyBorder="1">
      <alignment vertical="center"/>
    </xf>
    <xf numFmtId="0" fontId="11" fillId="0" borderId="5" xfId="0" applyFont="1" applyFill="1" applyBorder="1">
      <alignment vertical="center"/>
    </xf>
    <xf numFmtId="169" fontId="8" fillId="0" borderId="1" xfId="17" applyNumberFormat="1">
      <alignment vertical="center"/>
      <protection locked="0"/>
    </xf>
    <xf numFmtId="0" fontId="24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2" xfId="16" applyFont="1">
      <alignment vertical="center"/>
      <protection locked="0"/>
    </xf>
    <xf numFmtId="0" fontId="8" fillId="0" borderId="2" xfId="16">
      <alignment vertical="center"/>
      <protection locked="0"/>
    </xf>
    <xf numFmtId="0" fontId="11" fillId="0" borderId="0" xfId="16" applyFont="1" applyFill="1" applyBorder="1">
      <alignment vertical="center"/>
      <protection locked="0"/>
    </xf>
    <xf numFmtId="3" fontId="8" fillId="0" borderId="1" xfId="17" applyNumberFormat="1">
      <alignment vertical="center"/>
      <protection locked="0"/>
    </xf>
    <xf numFmtId="0" fontId="8" fillId="0" borderId="0" xfId="15" applyAlignment="1">
      <alignment vertical="center"/>
    </xf>
    <xf numFmtId="0" fontId="0" fillId="0" borderId="0" xfId="0" applyFill="1">
      <alignment vertical="center"/>
    </xf>
    <xf numFmtId="0" fontId="0" fillId="0" borderId="0" xfId="0">
      <alignment vertical="center"/>
    </xf>
    <xf numFmtId="0" fontId="0" fillId="0" borderId="59" xfId="0" applyFill="1" applyBorder="1">
      <alignment vertical="center"/>
    </xf>
    <xf numFmtId="167" fontId="0" fillId="4" borderId="59" xfId="19" applyNumberFormat="1" applyFont="1" applyBorder="1">
      <alignment vertical="center"/>
    </xf>
    <xf numFmtId="0" fontId="0" fillId="0" borderId="59" xfId="0" applyBorder="1">
      <alignment vertical="center"/>
    </xf>
    <xf numFmtId="167" fontId="0" fillId="0" borderId="0" xfId="0" applyNumberFormat="1">
      <alignment vertical="center"/>
    </xf>
    <xf numFmtId="280" fontId="8" fillId="0" borderId="2" xfId="16" applyNumberFormat="1">
      <alignment vertical="center"/>
      <protection locked="0"/>
    </xf>
    <xf numFmtId="167" fontId="0" fillId="0" borderId="59" xfId="0" applyNumberFormat="1" applyBorder="1">
      <alignment vertical="center"/>
    </xf>
    <xf numFmtId="186" fontId="0" fillId="0" borderId="59" xfId="0" applyNumberFormat="1" applyBorder="1">
      <alignment vertical="center"/>
    </xf>
    <xf numFmtId="167" fontId="0" fillId="4" borderId="0" xfId="19" applyNumberFormat="1" applyFont="1" applyBorder="1">
      <alignment vertical="center"/>
    </xf>
    <xf numFmtId="0" fontId="15" fillId="0" borderId="0" xfId="0" applyFont="1">
      <alignment vertical="center"/>
    </xf>
    <xf numFmtId="10" fontId="15" fillId="0" borderId="0" xfId="0" applyNumberFormat="1" applyFont="1">
      <alignment vertical="center"/>
    </xf>
    <xf numFmtId="0" fontId="15" fillId="0" borderId="0" xfId="0" applyFont="1" applyFill="1" applyBorder="1">
      <alignment vertical="center"/>
    </xf>
    <xf numFmtId="9" fontId="15" fillId="0" borderId="0" xfId="0" applyNumberFormat="1" applyFont="1">
      <alignment vertical="center"/>
    </xf>
    <xf numFmtId="168" fontId="14" fillId="0" borderId="0" xfId="8" applyNumberFormat="1">
      <alignment vertical="center"/>
    </xf>
    <xf numFmtId="0" fontId="8" fillId="0" borderId="0" xfId="15">
      <alignment vertical="center"/>
    </xf>
    <xf numFmtId="0" fontId="8" fillId="0" borderId="0" xfId="15" applyProtection="1">
      <alignment vertical="center"/>
      <protection locked="0"/>
    </xf>
    <xf numFmtId="186" fontId="8" fillId="0" borderId="2" xfId="16" applyNumberFormat="1">
      <alignment vertical="center"/>
      <protection locked="0"/>
    </xf>
    <xf numFmtId="186" fontId="8" fillId="0" borderId="1" xfId="17" applyNumberFormat="1">
      <alignment vertical="center"/>
      <protection locked="0"/>
    </xf>
    <xf numFmtId="294" fontId="0" fillId="0" borderId="0" xfId="0" applyNumberFormat="1" applyBorder="1">
      <alignment vertical="center"/>
    </xf>
    <xf numFmtId="169" fontId="0" fillId="4" borderId="5" xfId="19" applyNumberFormat="1" applyFont="1" applyBorder="1">
      <alignment vertical="center"/>
    </xf>
    <xf numFmtId="0" fontId="11" fillId="0" borderId="1" xfId="17" applyFont="1">
      <alignment vertical="center"/>
      <protection locked="0"/>
    </xf>
    <xf numFmtId="0" fontId="11" fillId="4" borderId="5" xfId="19" applyFont="1" applyBorder="1" applyAlignment="1">
      <alignment vertical="center" wrapText="1"/>
    </xf>
    <xf numFmtId="0" fontId="11" fillId="4" borderId="0" xfId="19" applyFont="1" applyBorder="1" applyAlignment="1">
      <alignment vertical="center" wrapText="1"/>
    </xf>
    <xf numFmtId="0" fontId="0" fillId="0" borderId="0" xfId="0">
      <alignment vertical="center"/>
    </xf>
    <xf numFmtId="0" fontId="0" fillId="4" borderId="0" xfId="19" applyFont="1">
      <alignment vertical="center"/>
    </xf>
    <xf numFmtId="0" fontId="0" fillId="0" borderId="0" xfId="7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7" fontId="0" fillId="0" borderId="0" xfId="0" applyNumberFormat="1" applyFill="1">
      <alignment vertical="center"/>
    </xf>
    <xf numFmtId="10" fontId="6" fillId="0" borderId="0" xfId="24" applyNumberFormat="1" applyFill="1"/>
    <xf numFmtId="186" fontId="0" fillId="4" borderId="5" xfId="19" applyNumberFormat="1" applyFont="1" applyBorder="1">
      <alignment vertical="center"/>
    </xf>
    <xf numFmtId="186" fontId="8" fillId="4" borderId="1" xfId="19" applyNumberFormat="1" applyBorder="1" applyProtection="1">
      <alignment vertical="center"/>
      <protection locked="0"/>
    </xf>
    <xf numFmtId="169" fontId="0" fillId="0" borderId="5" xfId="0" applyNumberFormat="1" applyBorder="1">
      <alignment vertical="center"/>
    </xf>
    <xf numFmtId="169" fontId="0" fillId="0" borderId="5" xfId="0" applyNumberFormat="1" applyFont="1" applyBorder="1">
      <alignment vertical="center"/>
    </xf>
    <xf numFmtId="0" fontId="145" fillId="0" borderId="0" xfId="24" applyFont="1" applyFill="1"/>
    <xf numFmtId="0" fontId="146" fillId="0" borderId="0" xfId="24" applyFont="1" applyFill="1"/>
    <xf numFmtId="0" fontId="8" fillId="0" borderId="0" xfId="0" applyFont="1">
      <alignment vertical="center"/>
    </xf>
    <xf numFmtId="0" fontId="146" fillId="0" borderId="0" xfId="24" applyFont="1"/>
    <xf numFmtId="0" fontId="8" fillId="0" borderId="0" xfId="0" applyFont="1" applyAlignment="1"/>
    <xf numFmtId="167" fontId="8" fillId="0" borderId="0" xfId="0" applyNumberFormat="1" applyFont="1">
      <alignment vertical="center"/>
    </xf>
    <xf numFmtId="8" fontId="8" fillId="0" borderId="0" xfId="0" applyNumberFormat="1" applyFont="1">
      <alignment vertical="center"/>
    </xf>
    <xf numFmtId="0" fontId="144" fillId="0" borderId="0" xfId="24" applyFont="1"/>
    <xf numFmtId="0" fontId="23" fillId="0" borderId="0" xfId="24" applyFont="1"/>
    <xf numFmtId="0" fontId="144" fillId="0" borderId="0" xfId="24" applyFont="1" applyFill="1"/>
    <xf numFmtId="9" fontId="144" fillId="0" borderId="0" xfId="24" applyNumberFormat="1" applyFont="1"/>
    <xf numFmtId="186" fontId="144" fillId="0" borderId="0" xfId="24" applyNumberFormat="1" applyFont="1" applyFill="1"/>
    <xf numFmtId="0" fontId="144" fillId="0" borderId="0" xfId="26" applyFont="1" applyFill="1"/>
    <xf numFmtId="167" fontId="144" fillId="0" borderId="0" xfId="24" applyNumberFormat="1" applyFont="1" applyFill="1"/>
    <xf numFmtId="4" fontId="144" fillId="0" borderId="0" xfId="24" applyNumberFormat="1" applyFont="1" applyFill="1"/>
    <xf numFmtId="167" fontId="144" fillId="0" borderId="0" xfId="24" applyNumberFormat="1" applyFont="1"/>
    <xf numFmtId="0" fontId="144" fillId="0" borderId="0" xfId="26" applyFont="1"/>
    <xf numFmtId="186" fontId="144" fillId="0" borderId="0" xfId="24" applyNumberFormat="1" applyFont="1"/>
    <xf numFmtId="0" fontId="8" fillId="0" borderId="0" xfId="25" applyFont="1">
      <alignment vertical="center"/>
    </xf>
    <xf numFmtId="0" fontId="148" fillId="0" borderId="0" xfId="18" applyFont="1" applyAlignment="1"/>
    <xf numFmtId="0" fontId="147" fillId="0" borderId="0" xfId="24" applyFont="1" applyFill="1"/>
    <xf numFmtId="0" fontId="147" fillId="0" borderId="0" xfId="24" applyFont="1"/>
    <xf numFmtId="0" fontId="23" fillId="0" borderId="0" xfId="24" applyFont="1" applyFill="1"/>
    <xf numFmtId="3" fontId="144" fillId="0" borderId="0" xfId="24" applyNumberFormat="1" applyFont="1" applyFill="1"/>
    <xf numFmtId="0" fontId="0" fillId="0" borderId="0" xfId="25" applyFont="1">
      <alignment vertical="center"/>
    </xf>
    <xf numFmtId="0" fontId="7" fillId="0" borderId="0" xfId="0" applyFont="1" applyFill="1" applyBorder="1">
      <alignment vertical="center"/>
    </xf>
    <xf numFmtId="0" fontId="11" fillId="0" borderId="168" xfId="0" applyFont="1" applyBorder="1">
      <alignment vertical="center"/>
    </xf>
    <xf numFmtId="0" fontId="11" fillId="0" borderId="169" xfId="0" applyFont="1" applyBorder="1">
      <alignment vertical="center"/>
    </xf>
    <xf numFmtId="0" fontId="11" fillId="0" borderId="170" xfId="0" applyFont="1" applyBorder="1">
      <alignment vertical="center"/>
    </xf>
    <xf numFmtId="0" fontId="0" fillId="0" borderId="0" xfId="0">
      <alignment vertical="center"/>
    </xf>
    <xf numFmtId="0" fontId="18" fillId="0" borderId="0" xfId="0" applyFont="1" applyFill="1" applyAlignment="1">
      <alignment vertical="center"/>
    </xf>
    <xf numFmtId="1" fontId="0" fillId="0" borderId="59" xfId="0" applyNumberFormat="1" applyBorder="1">
      <alignment vertical="center"/>
    </xf>
    <xf numFmtId="1" fontId="0" fillId="0" borderId="5" xfId="0" applyNumberFormat="1" applyBorder="1">
      <alignment vertical="center"/>
    </xf>
    <xf numFmtId="2" fontId="144" fillId="0" borderId="0" xfId="24" applyNumberFormat="1" applyFont="1"/>
    <xf numFmtId="0" fontId="0" fillId="0" borderId="0" xfId="0" applyFont="1" applyAlignment="1">
      <alignment horizontal="left" vertical="center" wrapText="1" indent="1"/>
    </xf>
    <xf numFmtId="0" fontId="0" fillId="0" borderId="211" xfId="0" applyFont="1" applyBorder="1" applyAlignment="1">
      <alignment vertical="center"/>
    </xf>
    <xf numFmtId="0" fontId="0" fillId="0" borderId="212" xfId="0" applyFont="1" applyBorder="1" applyAlignment="1">
      <alignment vertical="center"/>
    </xf>
    <xf numFmtId="0" fontId="0" fillId="0" borderId="213" xfId="0" applyFont="1" applyBorder="1" applyAlignment="1">
      <alignment vertical="center"/>
    </xf>
    <xf numFmtId="0" fontId="0" fillId="0" borderId="214" xfId="0" applyBorder="1">
      <alignment vertical="center"/>
    </xf>
    <xf numFmtId="169" fontId="8" fillId="0" borderId="2" xfId="16" applyNumberFormat="1">
      <alignment vertical="center"/>
      <protection locked="0"/>
    </xf>
    <xf numFmtId="186" fontId="0" fillId="0" borderId="5" xfId="0" applyNumberFormat="1" applyBorder="1">
      <alignment vertical="center"/>
    </xf>
    <xf numFmtId="169" fontId="144" fillId="0" borderId="0" xfId="7" applyNumberFormat="1" applyFont="1" applyFill="1" applyAlignment="1"/>
    <xf numFmtId="169" fontId="144" fillId="0" borderId="0" xfId="24" applyNumberFormat="1" applyFont="1"/>
    <xf numFmtId="169" fontId="144" fillId="0" borderId="0" xfId="24" applyNumberFormat="1" applyFont="1" applyFill="1"/>
    <xf numFmtId="0" fontId="11" fillId="0" borderId="168" xfId="0" applyFont="1" applyBorder="1" applyAlignment="1">
      <alignment horizontal="center" vertical="center" wrapText="1"/>
    </xf>
    <xf numFmtId="0" fontId="11" fillId="0" borderId="169" xfId="0" applyFont="1" applyBorder="1" applyAlignment="1">
      <alignment horizontal="center" vertical="center" wrapText="1"/>
    </xf>
    <xf numFmtId="0" fontId="11" fillId="0" borderId="170" xfId="0" applyFont="1" applyBorder="1" applyAlignment="1">
      <alignment horizontal="center" vertical="center" wrapText="1"/>
    </xf>
    <xf numFmtId="0" fontId="8" fillId="0" borderId="0" xfId="23" applyFont="1" applyFill="1" applyAlignment="1">
      <alignment horizontal="center" vertical="center" wrapText="1"/>
    </xf>
    <xf numFmtId="0" fontId="0" fillId="0" borderId="0" xfId="23" applyFont="1" applyFill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23" fillId="0" borderId="0" xfId="24" applyFont="1" applyAlignment="1">
      <alignment horizontal="center"/>
    </xf>
    <xf numFmtId="0" fontId="0" fillId="0" borderId="0" xfId="7" applyFont="1" applyFill="1" applyAlignment="1">
      <alignment horizontal="center" vertical="center" wrapText="1"/>
    </xf>
    <xf numFmtId="0" fontId="23" fillId="0" borderId="0" xfId="24" applyFont="1" applyFill="1" applyAlignment="1">
      <alignment horizontal="center"/>
    </xf>
  </cellXfs>
  <cellStyles count="4343">
    <cellStyle name=" _x0007_LÓ_x0018_ÄþÍN^NuNVþˆHÁ_x0001__x0018_(n" xfId="65"/>
    <cellStyle name="_x000d__x000a_JournalTemplate=C:\COMFO\CTALK\JOURSTD.TPL_x000d__x000a_LbStateAddress=3 3 0 251 1 89 2 311_x000d__x000a_LbStateJou" xfId="777"/>
    <cellStyle name="$,k,Presentation" xfId="29"/>
    <cellStyle name="$,m,Presentation" xfId="30"/>
    <cellStyle name="$,Presentation" xfId="31"/>
    <cellStyle name="%" xfId="66"/>
    <cellStyle name="% 2" xfId="778"/>
    <cellStyle name="% 3" xfId="779"/>
    <cellStyle name="%,Input-HC" xfId="32"/>
    <cellStyle name="%,Input-linked" xfId="33"/>
    <cellStyle name="%,Presentation" xfId="34"/>
    <cellStyle name="%_11.1RF" xfId="780"/>
    <cellStyle name="%_11.1RF_Ofcom" xfId="781"/>
    <cellStyle name="%_2011 LRP - volume drivers (BD)" xfId="782"/>
    <cellStyle name="%_2011 LRP - volume drivers 2 (BD)" xfId="783"/>
    <cellStyle name="%_2011 LRP Master (PR) vHome Phone" xfId="784"/>
    <cellStyle name="%_287 Closing Base for LRP" xfId="785"/>
    <cellStyle name="%_Actuals &amp; Fcst Channel Volume" xfId="786"/>
    <cellStyle name="%_Actuals &amp; Fcst Channel Volume_Ofcom" xfId="787"/>
    <cellStyle name="%_Book2" xfId="788"/>
    <cellStyle name="%_Book2_2012 Base Walk" xfId="789"/>
    <cellStyle name="%_Book2_287 Closing Base for LRP" xfId="790"/>
    <cellStyle name="%_Book2_Book3" xfId="791"/>
    <cellStyle name="%_Book2_C&amp;R (2.10)" xfId="792"/>
    <cellStyle name="%_Book2_C&amp;R (3.9)v1" xfId="793"/>
    <cellStyle name="%_Book2_C&amp;R (5.7)" xfId="794"/>
    <cellStyle name="%_Book2_C&amp;R (6.6)v2 recovered" xfId="795"/>
    <cellStyle name="%_Book2_C&amp;R (7.5)" xfId="796"/>
    <cellStyle name="%_Book2_C&amp;R (8.4)" xfId="797"/>
    <cellStyle name="%_Book2_C&amp;R (8.4v1)" xfId="798"/>
    <cellStyle name="%_Book2_C&amp;R (9.3)v1" xfId="799"/>
    <cellStyle name="%_Book2_C&amp;R (9.3)v2" xfId="800"/>
    <cellStyle name="%_C&amp;R (11.1) Nov Act" xfId="801"/>
    <cellStyle name="%_C&amp;R (11.1) Nov Act_Ofcom" xfId="802"/>
    <cellStyle name="%_C&amp;R (3.9)" xfId="803"/>
    <cellStyle name="%_C&amp;R (3.9)_Ofcom" xfId="804"/>
    <cellStyle name="%_CAM ACTUALS" xfId="67"/>
    <cellStyle name="%_CAM ACTUALS_Forecast - BTB" xfId="68"/>
    <cellStyle name="%_CAM ACTUALS_Forecast - Other" xfId="69"/>
    <cellStyle name="%_CAM ACTUALS_Forecast - Total" xfId="70"/>
    <cellStyle name="%_CAM ACTUALS_Forecast - VCT Allocation" xfId="71"/>
    <cellStyle name="%_CLV base change (10.2)v5 PL" xfId="805"/>
    <cellStyle name="%_CLV base change (6.6)v2" xfId="806"/>
    <cellStyle name="%_Contract and Prepay Volume Scenarios" xfId="807"/>
    <cellStyle name="%_Contract and Prepay Volume Scenarios_287 Closing Base for LRP" xfId="808"/>
    <cellStyle name="%_Contract and Prepay Volume Scenarios_Book3" xfId="809"/>
    <cellStyle name="%_Contract and Prepay Volume Scenarios_C&amp;R (2.10)" xfId="810"/>
    <cellStyle name="%_Contract and Prepay Volume Scenarios_C&amp;R (3.9)v1" xfId="811"/>
    <cellStyle name="%_Contract and Prepay Volume Scenarios_C&amp;R (6.6)v2 recovered" xfId="812"/>
    <cellStyle name="%_Contract and Prepay Volume Scenarios_C&amp;R (8.4)" xfId="813"/>
    <cellStyle name="%_Contract and Prepay Volume Scenarios_C&amp;R (8.4v1)" xfId="814"/>
    <cellStyle name="%_Contract and Prepay Volume Scenarios_C&amp;R (9.3)v1" xfId="815"/>
    <cellStyle name="%_Contract and Prepay Volume Scenarios_C&amp;R (9.3)v2" xfId="816"/>
    <cellStyle name="%_Databook - working P10 v6.6" xfId="72"/>
    <cellStyle name="%_FY-10 Vs budget with growth opps" xfId="817"/>
    <cellStyle name="%_Growth LRP Model" xfId="818"/>
    <cellStyle name="%_GS Databook 0809 TEMPLATE - budget only" xfId="73"/>
    <cellStyle name="%_GS Databook 0809 TEMPLATE - budget only_Forecast - BTB" xfId="74"/>
    <cellStyle name="%_GS Databook 0809 TEMPLATE - budget only_Forecast - Other" xfId="75"/>
    <cellStyle name="%_GS Databook 0809 TEMPLATE - budget only_Forecast - Total" xfId="76"/>
    <cellStyle name="%_GS Databook 0809 TEMPLATE - budget only_Forecast - VCT Allocation" xfId="77"/>
    <cellStyle name="%_GS Databook 0809v2" xfId="78"/>
    <cellStyle name="%_GS Databook 0809v2_Forecast - BTB" xfId="79"/>
    <cellStyle name="%_GS Databook 0809v2_Forecast - Other" xfId="80"/>
    <cellStyle name="%_GS Databook 0809v2_Forecast - Total" xfId="81"/>
    <cellStyle name="%_GS Databook 0809v2_Forecast - VCT Allocation" xfId="82"/>
    <cellStyle name="%_GS Databook 0809v4" xfId="83"/>
    <cellStyle name="%_GS Databook 0809v4_Forecast - BTB" xfId="84"/>
    <cellStyle name="%_GS Databook 0809v4_Forecast - Other" xfId="85"/>
    <cellStyle name="%_GS Databook 0809v4_Forecast - Total" xfId="86"/>
    <cellStyle name="%_GS Databook 0809v4_Forecast - VCT Allocation" xfId="87"/>
    <cellStyle name="%_GS P12 reporting v1.3" xfId="88"/>
    <cellStyle name="%_Hierarchal DTV STB Churn Forecast_3.9RFv2" xfId="819"/>
    <cellStyle name="%_INPUT ACTUALS" xfId="89"/>
    <cellStyle name="%_INPUT ACTUALS_Forecast - BTB" xfId="90"/>
    <cellStyle name="%_INPUT ACTUALS_Forecast - Other" xfId="91"/>
    <cellStyle name="%_INPUT ACTUALS_Forecast - Total" xfId="92"/>
    <cellStyle name="%_INPUT ACTUALS_Forecast - VCT Allocation" xfId="93"/>
    <cellStyle name="%_Marketing opportunities" xfId="820"/>
    <cellStyle name="%_Mobile (CT) v10.05.11" xfId="821"/>
    <cellStyle name="%_Mobile (CT) v10.05.11_287 Closing Base for LRP" xfId="822"/>
    <cellStyle name="%_Net_Gain_2007_to_2015_14May2012" xfId="823"/>
    <cellStyle name="%_OR Matrix" xfId="94"/>
    <cellStyle name="%_Outbound Revenue and Usage Tracker.xls" xfId="824"/>
    <cellStyle name="%_Outbound Revenue and Usage Tracker.xls_CLV base change (6.6)v2" xfId="825"/>
    <cellStyle name="%_Outbound Revenue and Usage Tracker.xls_CLV base change (6.6)v2_1" xfId="826"/>
    <cellStyle name="%_Outbound Revenue and Usage Tracker.xls_CLV base change (6.6)v2_1_Ofcom" xfId="827"/>
    <cellStyle name="%_Outbound Revenue and Usage Tracker.xls_CLV base change (6.6)v2_Ofcom" xfId="828"/>
    <cellStyle name="%_Outbound Revenue and Usage Tracker.xls_Ofcom" xfId="829"/>
    <cellStyle name="%_Outbound Revenue Usage Rate Tracker v2.xls" xfId="830"/>
    <cellStyle name="%_Outbound Revenue Usage Rate Tracker v2.xls_CLV base change (6.6)v2" xfId="831"/>
    <cellStyle name="%_Outbound Revenue Usage Rate Tracker v2.xls_CLV base change (6.6)v2_1" xfId="832"/>
    <cellStyle name="%_Outbound Revenue Usage Rate Tracker v2.xls_CLV base change (6.6)v2_1_Ofcom" xfId="833"/>
    <cellStyle name="%_Outbound Revenue Usage Rate Tracker v2.xls_CLV base change (6.6)v2_Ofcom" xfId="834"/>
    <cellStyle name="%_Outbound Revenue Usage Rate Tracker v2.xls_Ofcom" xfId="835"/>
    <cellStyle name="%_Outbound Revenue Usage Rate Tracker.xls" xfId="836"/>
    <cellStyle name="%_Outbound Revenue Usage Rate Tracker.xls_CLV base change (6.6)v2" xfId="837"/>
    <cellStyle name="%_Outbound Revenue Usage Rate Tracker.xls_CLV base change (6.6)v2_1" xfId="838"/>
    <cellStyle name="%_Outbound Revenue Usage Rate Tracker.xls_CLV base change (6.6)v2_1_Ofcom" xfId="839"/>
    <cellStyle name="%_Outbound Revenue Usage Rate Tracker.xls_CLV base change (6.6)v2_Ofcom" xfId="840"/>
    <cellStyle name="%_Outbound Revenue Usage Rate Tracker.xls_Ofcom" xfId="841"/>
    <cellStyle name="%_PAYM tariffs from May 12 2010" xfId="842"/>
    <cellStyle name="%_PAYM tariffs from May 12 2010_287 Closing Base for LRP" xfId="843"/>
    <cellStyle name="%_PAYM tariffs from May 12 2010_Book3" xfId="844"/>
    <cellStyle name="%_PAYM tariffs from May 12 2010_C&amp;R (2.10)" xfId="845"/>
    <cellStyle name="%_PAYM tariffs from May 12 2010_C&amp;R (3.9)v1" xfId="846"/>
    <cellStyle name="%_PAYM tariffs from May 12 2010_C&amp;R (6.6)v2 recovered" xfId="847"/>
    <cellStyle name="%_PAYM tariffs from May 12 2010_C&amp;R (8.4)" xfId="848"/>
    <cellStyle name="%_PAYM tariffs from May 12 2010_C&amp;R (8.4v1)" xfId="849"/>
    <cellStyle name="%_PAYM tariffs from May 12 2010_C&amp;R (9.3)v1" xfId="850"/>
    <cellStyle name="%_PAYM tariffs from May 12 2010_C&amp;R (9.3)v2" xfId="851"/>
    <cellStyle name="%_Productivity (3.9)" xfId="852"/>
    <cellStyle name="%_Q2 investment - uplift on current trajectory mobile" xfId="853"/>
    <cellStyle name="%_Red Box Interface Model v37.27-56 (RTU2.0 Reconciliation)" xfId="95"/>
    <cellStyle name="%_Red Box Interface Model v37.27-56 (RTU2.0 Reconciliation)_Forecast - BTB" xfId="96"/>
    <cellStyle name="%_Red Box Interface Model v37.27-56 (RTU2.0 Reconciliation)_Forecast - Other" xfId="97"/>
    <cellStyle name="%_Red Box Interface Model v37.27-56 (RTU2.0 Reconciliation)_Forecast - Total" xfId="98"/>
    <cellStyle name="%_Red Box Interface Model v37.27-56 (RTU2.0 Reconciliation)_Forecast - VCT Allocation" xfId="99"/>
    <cellStyle name="%_Report outputs" xfId="100"/>
    <cellStyle name="%_Report outputs_Forecast - BTB" xfId="101"/>
    <cellStyle name="%_Report outputs_Forecast - Other" xfId="102"/>
    <cellStyle name="%_Report outputs_Forecast - Total" xfId="103"/>
    <cellStyle name="%_Report outputs_Forecast - VCT Allocation" xfId="104"/>
    <cellStyle name="%_Retail Databook 0809 v3" xfId="105"/>
    <cellStyle name="%_Retail Databook P1 v2" xfId="106"/>
    <cellStyle name="%_Retail Databook P11 v4" xfId="107"/>
    <cellStyle name="%_STD product Mix" xfId="854"/>
    <cellStyle name="%_Upsell Detail (6.6)" xfId="855"/>
    <cellStyle name="%_VCT_Charges_800" xfId="108"/>
    <cellStyle name="%_VCT_Charges_800_Forecast - BTB" xfId="109"/>
    <cellStyle name="%_VCT_Charges_800_Forecast - Other" xfId="110"/>
    <cellStyle name="%_VCT_Charges_800_Forecast - Total" xfId="111"/>
    <cellStyle name="%_VCT_Charges_800_Forecast - VCT Allocation" xfId="112"/>
    <cellStyle name="******************************************" xfId="856"/>
    <cellStyle name="*TD" xfId="857"/>
    <cellStyle name="]_x000d__x000a_Zoomed=1_x000d__x000a_Row=0_x000d__x000a_Column=0_x000d__x000a_Height=0_x000d__x000a_Width=0_x000d__x000a_FontName=FoxFont_x000d__x000a_FontStyle=0_x000d__x000a_FontSize=9_x000d__x000a_PrtFontName=FoxPrin" xfId="858"/>
    <cellStyle name="_%(SignOnly)" xfId="859"/>
    <cellStyle name="_%(SignSpaceOnly)" xfId="860"/>
    <cellStyle name="_04 12 10 0506 Budget Plan Pack - Director Sign off Version1" xfId="113"/>
    <cellStyle name="_04 12 10 0506 Budget Plan Pack - Director Sign off Version1_Forecast - BTB" xfId="114"/>
    <cellStyle name="_04 12 10 0506 Budget Plan Pack - Director Sign off Version1_Forecast - Other" xfId="115"/>
    <cellStyle name="_04 12 10 0506 Budget Plan Pack - Director Sign off Version1_Forecast - Total" xfId="116"/>
    <cellStyle name="_04 12 10 0506 Budget Plan Pack - Director Sign off Version1_Forecast - VCT Allocation" xfId="117"/>
    <cellStyle name="_04 12 15 - 0506 Budget Plan Pack - Director Sign off Version 5.01" xfId="118"/>
    <cellStyle name="_04 12 15 - 0506 Budget Plan Pack - Director Sign off Version 5.01_Forecast - BTB" xfId="119"/>
    <cellStyle name="_04 12 15 - 0506 Budget Plan Pack - Director Sign off Version 5.01_Forecast - Other" xfId="120"/>
    <cellStyle name="_04 12 15 - 0506 Budget Plan Pack - Director Sign off Version 5.01_Forecast - Total" xfId="121"/>
    <cellStyle name="_04 12 15 - 0506 Budget Plan Pack - Director Sign off Version 5.01_Forecast - VCT Allocation" xfId="122"/>
    <cellStyle name="_05 02 08 - 0506 Budget Plan v14.3" xfId="123"/>
    <cellStyle name="_05 02 08 - 0506 Budget Plan v14.3_Forecast - BTB" xfId="124"/>
    <cellStyle name="_05 02 08 - 0506 Budget Plan v14.3_Forecast - Other" xfId="125"/>
    <cellStyle name="_05 02 08 - 0506 Budget Plan v14.3_Forecast - Total" xfId="126"/>
    <cellStyle name="_05 02 08 - 0506 Budget Plan v14.3_Forecast - VCT Allocation" xfId="127"/>
    <cellStyle name="_0506 QRF1 Repair Volume Forecasts Issue1.0" xfId="128"/>
    <cellStyle name="_0506 QRF1 Repair Volume Forecasts Issue2.0" xfId="129"/>
    <cellStyle name="_0506QRF1 ConsServ&amp;Billing Volume Forecasts Issue1.0" xfId="130"/>
    <cellStyle name="_0506QRF1 ConsServ&amp;Billing Volume Forecasts Issue1.0.xls Chart 1" xfId="131"/>
    <cellStyle name="_0506QRF1 ConsServ&amp;Billing Volume Forecasts Issue1.0.xls Chart 1-1" xfId="132"/>
    <cellStyle name="_0708-P04 PIVOT WD1" xfId="133"/>
    <cellStyle name="_0708-P04 PIVOT WD3" xfId="134"/>
    <cellStyle name="_0708-P05 PIVOT WD1" xfId="135"/>
    <cellStyle name="_0708-P05 PIVOT WD2" xfId="136"/>
    <cellStyle name="_0708-P05 PIVOT WD3" xfId="137"/>
    <cellStyle name="_0809 CL Ops Plan Forecasts" xfId="138"/>
    <cellStyle name="_090225 CO CM v1" xfId="861"/>
    <cellStyle name="_090225 CO CM v1_287 Closing Base for LRP" xfId="862"/>
    <cellStyle name="_090225 Evidence Log v10" xfId="863"/>
    <cellStyle name="_090225 Evidence Log v10_287 Closing Base for LRP" xfId="864"/>
    <cellStyle name="_090225 T&amp;T KW CG v1" xfId="865"/>
    <cellStyle name="_090225 T&amp;T KW CG v1_2011 LRP Master (PR) vHome Phone" xfId="866"/>
    <cellStyle name="_090225 T&amp;T KW CG v1_2011 LRP Master (PR) vHome Phone_2012 Base Walk" xfId="867"/>
    <cellStyle name="_090225 T&amp;T KW CG v1_2011 LRP Master (PR) vHome Phone_287 Closing Base for LRP" xfId="868"/>
    <cellStyle name="_090225 T&amp;T KW CG v1_2011 LRP Master (PR) vHome Phone_Book3" xfId="869"/>
    <cellStyle name="_090225 T&amp;T KW CG v1_2011 LRP Master (PR) vHome Phone_C&amp;R (2.10)" xfId="870"/>
    <cellStyle name="_090225 T&amp;T KW CG v1_2011 LRP Master (PR) vHome Phone_C&amp;R (3.9)v1" xfId="871"/>
    <cellStyle name="_090225 T&amp;T KW CG v1_2011 LRP Master (PR) vHome Phone_C&amp;R (5.7)" xfId="872"/>
    <cellStyle name="_090225 T&amp;T KW CG v1_2011 LRP Master (PR) vHome Phone_C&amp;R (6.6)v2 recovered" xfId="873"/>
    <cellStyle name="_090225 T&amp;T KW CG v1_2011 LRP Master (PR) vHome Phone_C&amp;R (7.5)" xfId="874"/>
    <cellStyle name="_090225 T&amp;T KW CG v1_2011 LRP Master (PR) vHome Phone_C&amp;R (8.4)" xfId="875"/>
    <cellStyle name="_090225 T&amp;T KW CG v1_2011 LRP Master (PR) vHome Phone_C&amp;R (8.4v1)" xfId="876"/>
    <cellStyle name="_090225 T&amp;T KW CG v1_2011 LRP Master (PR) vHome Phone_C&amp;R (9.3)v1" xfId="877"/>
    <cellStyle name="_090225 T&amp;T KW CG v1_2011 LRP Master (PR) vHome Phone_C&amp;R (9.3)v2" xfId="878"/>
    <cellStyle name="_090225 T&amp;T KW CG v1_2012 Base Walk" xfId="879"/>
    <cellStyle name="_090225 T&amp;T KW CG v1_287 Closing Base for LRP" xfId="880"/>
    <cellStyle name="_090225 T&amp;T KW CG v1_Book3" xfId="881"/>
    <cellStyle name="_090225 T&amp;T KW CG v1_C&amp;R (2.10)" xfId="882"/>
    <cellStyle name="_090225 T&amp;T KW CG v1_C&amp;R (3.9)v1" xfId="883"/>
    <cellStyle name="_090225 T&amp;T KW CG v1_C&amp;R (5.7)" xfId="884"/>
    <cellStyle name="_090225 T&amp;T KW CG v1_C&amp;R (6.6)v2 recovered" xfId="885"/>
    <cellStyle name="_090225 T&amp;T KW CG v1_C&amp;R (7.5)" xfId="886"/>
    <cellStyle name="_090225 T&amp;T KW CG v1_C&amp;R (8.4)" xfId="887"/>
    <cellStyle name="_090225 T&amp;T KW CG v1_C&amp;R (8.4v1)" xfId="888"/>
    <cellStyle name="_090225 T&amp;T KW CG v1_C&amp;R (9.3)v1" xfId="889"/>
    <cellStyle name="_090225 T&amp;T KW CG v1_C&amp;R (9.3)v2" xfId="890"/>
    <cellStyle name="_090401 CO BS v1" xfId="891"/>
    <cellStyle name="_090401 CO BS v1_2011 LRP Master (PR) vHome Phone" xfId="892"/>
    <cellStyle name="_090401 CO BS v1_2011 LRP Master (PR) vHome Phone_2012 Base Walk" xfId="893"/>
    <cellStyle name="_090401 CO BS v1_2011 LRP Master (PR) vHome Phone_287 Closing Base for LRP" xfId="894"/>
    <cellStyle name="_090401 CO BS v1_2011 LRP Master (PR) vHome Phone_Book3" xfId="895"/>
    <cellStyle name="_090401 CO BS v1_2011 LRP Master (PR) vHome Phone_C&amp;R (2.10)" xfId="896"/>
    <cellStyle name="_090401 CO BS v1_2011 LRP Master (PR) vHome Phone_C&amp;R (3.9)v1" xfId="897"/>
    <cellStyle name="_090401 CO BS v1_2011 LRP Master (PR) vHome Phone_C&amp;R (5.7)" xfId="898"/>
    <cellStyle name="_090401 CO BS v1_2011 LRP Master (PR) vHome Phone_C&amp;R (6.6)v2 recovered" xfId="899"/>
    <cellStyle name="_090401 CO BS v1_2011 LRP Master (PR) vHome Phone_C&amp;R (7.5)" xfId="900"/>
    <cellStyle name="_090401 CO BS v1_2011 LRP Master (PR) vHome Phone_C&amp;R (8.4)" xfId="901"/>
    <cellStyle name="_090401 CO BS v1_2011 LRP Master (PR) vHome Phone_C&amp;R (8.4v1)" xfId="902"/>
    <cellStyle name="_090401 CO BS v1_2011 LRP Master (PR) vHome Phone_C&amp;R (9.3)v1" xfId="903"/>
    <cellStyle name="_090401 CO BS v1_2011 LRP Master (PR) vHome Phone_C&amp;R (9.3)v2" xfId="904"/>
    <cellStyle name="_090401 CO BS v1_2012 Base Walk" xfId="905"/>
    <cellStyle name="_090401 CO BS v1_287 Closing Base for LRP" xfId="906"/>
    <cellStyle name="_090401 CO BS v1_Book3" xfId="907"/>
    <cellStyle name="_090401 CO BS v1_C&amp;R (2.10)" xfId="908"/>
    <cellStyle name="_090401 CO BS v1_C&amp;R (3.9)v1" xfId="909"/>
    <cellStyle name="_090401 CO BS v1_C&amp;R (5.7)" xfId="910"/>
    <cellStyle name="_090401 CO BS v1_C&amp;R (6.6)v2 recovered" xfId="911"/>
    <cellStyle name="_090401 CO BS v1_C&amp;R (7.5)" xfId="912"/>
    <cellStyle name="_090401 CO BS v1_C&amp;R (8.4)" xfId="913"/>
    <cellStyle name="_090401 CO BS v1_C&amp;R (8.4v1)" xfId="914"/>
    <cellStyle name="_090401 CO BS v1_C&amp;R (9.3)v1" xfId="915"/>
    <cellStyle name="_090401 CO BS v1_C&amp;R (9.3)v2" xfId="916"/>
    <cellStyle name="_115065" xfId="139"/>
    <cellStyle name="_14.01.10 bottom up fc.DRAFTxls" xfId="917"/>
    <cellStyle name="_2004-5 Q3 Campaign Weekly Report.xls Chart 1" xfId="140"/>
    <cellStyle name="_2004-5 Q3 Campaign Weekly Report.xls Chart 2" xfId="141"/>
    <cellStyle name="_2004-5 Q3 Campaign Weekly Report.xls Chart 3" xfId="142"/>
    <cellStyle name="_2004-5 Q3 Campaign Weekly Report.xls Chart 4" xfId="143"/>
    <cellStyle name="_20051106_WE_NEW_CONTRACTSv2" xfId="918"/>
    <cellStyle name="_20051106_WE_NEW_CONTRACTSv2_287 Closing Base for LRP" xfId="919"/>
    <cellStyle name="_2005-6 Q3 Campaign Weekly Report" xfId="144"/>
    <cellStyle name="_2006 Headcount New Org New Structure 17-02-06" xfId="920"/>
    <cellStyle name="_2006 Headcount New Org New Structure 17-02-06_287 Closing Base for LRP" xfId="921"/>
    <cellStyle name="_2006 Headcount New Org New Structure 17-02-06_Broadband Consumer Summary" xfId="922"/>
    <cellStyle name="_2006 Headcount New Org New Structure 17-02-06_CLV base change (10.2)v5 PL" xfId="923"/>
    <cellStyle name="_2006 Headcount New Org New Structure 17-02-06_NEW CONSUMER P&amp;L" xfId="924"/>
    <cellStyle name="_2006 Headcount New Org New Structure 17-02-06_Online Scorecard and KPI's" xfId="925"/>
    <cellStyle name="_2006 Headcount New Org New Structure 17-02-06_Telco_Rental_&amp;_Usage_(Oct-08)_v1.4" xfId="926"/>
    <cellStyle name="_2006 Headcount New Org New Structure 17-02-06_Telco_Rental_&amp;_Usage_(Sep-08)_v1.0" xfId="927"/>
    <cellStyle name="_2006 Headcount New Org New Structure 17-02-06_Telco_Rental_&amp;_Usage_v1.12_v3" xfId="928"/>
    <cellStyle name="_2008-09 Q3 Active Customer Mvmt v1 reported" xfId="145"/>
    <cellStyle name="_2008-09 Q3 Consumer data pack v2" xfId="146"/>
    <cellStyle name="_2008-09 Q3 Data Pack - WLR3 Lines v1" xfId="147"/>
    <cellStyle name="_2010 bottom up advertising plan - 201009 (2)" xfId="929"/>
    <cellStyle name="_2010 Budget - Advertising 071209 (2)" xfId="930"/>
    <cellStyle name="_2010 Budget - Advertising 071209 (2)_287 Closing Base for LRP" xfId="931"/>
    <cellStyle name="_2010 Budget - Advertising 071209 (2)_Book3" xfId="932"/>
    <cellStyle name="_2010 Budget - Advertising 071209 (2)_C&amp;R (2.10)" xfId="933"/>
    <cellStyle name="_2010 Budget - Advertising 071209 (2)_C&amp;R (3.9)v1" xfId="934"/>
    <cellStyle name="_2010 Budget - Advertising 071209 (2)_C&amp;R (6.6)v2 recovered" xfId="935"/>
    <cellStyle name="_2010 Budget - Advertising 071209 (2)_C&amp;R (8.4)" xfId="936"/>
    <cellStyle name="_2010 Budget - Advertising 071209 (2)_C&amp;R (8.4v1)" xfId="937"/>
    <cellStyle name="_2010 Budget - Advertising 071209 (2)_C&amp;R (9.3)v1" xfId="938"/>
    <cellStyle name="_2010 Budget - Advertising 071209 (2)_C&amp;R (9.3)v2" xfId="939"/>
    <cellStyle name="_2010 Budget - Advertising 191109 (Q1 go big)" xfId="940"/>
    <cellStyle name="_2010 Budget - Advertising 191109 (Q1 go big)_287 Closing Base for LRP" xfId="941"/>
    <cellStyle name="_2010 Budget - Advertising 191109 (Q1 go big)_Book3" xfId="942"/>
    <cellStyle name="_2010 Budget - Advertising 191109 (Q1 go big)_C&amp;R (2.10)" xfId="943"/>
    <cellStyle name="_2010 Budget - Advertising 191109 (Q1 go big)_C&amp;R (3.9)v1" xfId="944"/>
    <cellStyle name="_2010 Budget - Advertising 191109 (Q1 go big)_C&amp;R (6.6)v2 recovered" xfId="945"/>
    <cellStyle name="_2010 Budget - Advertising 191109 (Q1 go big)_C&amp;R (8.4)" xfId="946"/>
    <cellStyle name="_2010 Budget - Advertising 191109 (Q1 go big)_C&amp;R (8.4v1)" xfId="947"/>
    <cellStyle name="_2010 Budget - Advertising 191109 (Q1 go big)_C&amp;R (9.3)v1" xfId="948"/>
    <cellStyle name="_2010 Budget - Advertising 191109 (Q1 go big)_C&amp;R (9.3)v2" xfId="949"/>
    <cellStyle name="_2010 Budget - Advertising 310709" xfId="950"/>
    <cellStyle name="_2010 Budget - Advertising 310709_287 Closing Base for LRP" xfId="951"/>
    <cellStyle name="_2010 Budget - Advertising 310709_Book3" xfId="952"/>
    <cellStyle name="_2010 Budget - Advertising 310709_C&amp;R (2.10)" xfId="953"/>
    <cellStyle name="_2010 Budget - Advertising 310709_C&amp;R (3.9)v1" xfId="954"/>
    <cellStyle name="_2010 Budget - Advertising 310709_C&amp;R (6.6)v2 recovered" xfId="955"/>
    <cellStyle name="_2010 Budget - Advertising 310709_C&amp;R (8.4)" xfId="956"/>
    <cellStyle name="_2010 Budget - Advertising 310709_C&amp;R (8.4v1)" xfId="957"/>
    <cellStyle name="_2010 Budget - Advertising 310709_C&amp;R (9.3)v1" xfId="958"/>
    <cellStyle name="_2010 Budget - Advertising 310709_C&amp;R (9.3)v2" xfId="959"/>
    <cellStyle name="_2011 LRP - volume drivers (BD)" xfId="960"/>
    <cellStyle name="_2011 LRP - volume drivers 2 (BD)" xfId="961"/>
    <cellStyle name="_2011-01-10 4040 Bible" xfId="962"/>
    <cellStyle name="_2011-01-10 4040 Bible_287 Closing Base for LRP" xfId="963"/>
    <cellStyle name="_21c BRoadband Regional Pricing SUMMARY 8.03.081" xfId="148"/>
    <cellStyle name="_21C_BUDGET_POSITION_05063" xfId="149"/>
    <cellStyle name="_30.04.2007 Headcount" xfId="964"/>
    <cellStyle name="_39 Initiative Tracking 070612" xfId="965"/>
    <cellStyle name="_3rd Party Contract Rationalisation 13 July" xfId="966"/>
    <cellStyle name="_41 BT.com Sales" xfId="150"/>
    <cellStyle name="_6 -6 2H Rev &amp; NAR - DH" xfId="967"/>
    <cellStyle name="_6 -6 2H Rev &amp; NAR - DH_287 Closing Base for LRP" xfId="968"/>
    <cellStyle name="_7+5 Customer Metrics" xfId="969"/>
    <cellStyle name="_7+5 Customer Metrics_287 Closing Base for LRP" xfId="970"/>
    <cellStyle name="_Abandonment Rates" xfId="151"/>
    <cellStyle name="_Absolute latest PL 05_06 with actual 04_05 outurn" xfId="152"/>
    <cellStyle name="_Absolute latest PL 05_06 with actual 04_05 outurn_Forecast - BTB" xfId="153"/>
    <cellStyle name="_Absolute latest PL 05_06 with actual 04_05 outurn_Forecast - Other" xfId="154"/>
    <cellStyle name="_Absolute latest PL 05_06 with actual 04_05 outurn_Forecast - Total" xfId="155"/>
    <cellStyle name="_Absolute latest PL 05_06 with actual 04_05 outurn_Forecast - VCT Allocation" xfId="156"/>
    <cellStyle name="_AC inputs v3_22_feb_JS_edit" xfId="971"/>
    <cellStyle name="_AC inputs v3_22_feb_JS_edit_Telco_Rental_&amp;_Usage_(Oct-08)_v1.4" xfId="972"/>
    <cellStyle name="_AC inputs v3_22_feb_JS_edit_Telco_Rental_&amp;_Usage_(Sep-08)_v1.0" xfId="973"/>
    <cellStyle name="_AC inputs v3_22_feb_JS_edit_Telco_Rental_&amp;_Usage_v1.12_v3" xfId="974"/>
    <cellStyle name="_aggressive subs forecast v0.1" xfId="975"/>
    <cellStyle name="_aggressive subs forecast v0.1_Telco_Rental_&amp;_Usage_(Oct-08)_v1.4" xfId="976"/>
    <cellStyle name="_aggressive subs forecast v0.1_Telco_Rental_&amp;_Usage_(Sep-08)_v1.0" xfId="977"/>
    <cellStyle name="_aggressive subs forecast v0.1_Telco_Rental_&amp;_Usage_v1.12_v3" xfId="978"/>
    <cellStyle name="_AOP 2007" xfId="979"/>
    <cellStyle name="_AOP 2007_287 Closing Base for LRP" xfId="980"/>
    <cellStyle name="_AOP_WORKING_template" xfId="981"/>
    <cellStyle name="_AOP_WORKING_template_287 Closing Base for LRP" xfId="982"/>
    <cellStyle name="_AOPvsSM" xfId="983"/>
    <cellStyle name="_AOPvsSM_287 Closing Base for LRP" xfId="984"/>
    <cellStyle name="_AOPvsSM_Media Multiple sales for Raza" xfId="985"/>
    <cellStyle name="_AOPvsSM_TOC Web Order Failures business case v4" xfId="986"/>
    <cellStyle name="_AOPvsSM_TOC Web Order Failures business case v4_287 Closing Base for LRP" xfId="987"/>
    <cellStyle name="_Artemis Offnet Cost Model v0 2" xfId="988"/>
    <cellStyle name="_August Volumes" xfId="989"/>
    <cellStyle name="_August Volumes_287 Closing Base for LRP" xfId="990"/>
    <cellStyle name="_Avtar GS_GVF4_2007_08 includes mapping to Trading Matrix" xfId="157"/>
    <cellStyle name="_Avtar GS_GVF4_2007_08 includes mapping to Trading Matrix_Forecast - BTB" xfId="158"/>
    <cellStyle name="_Avtar GS_GVF4_2007_08 includes mapping to Trading Matrix_Forecast - Other" xfId="159"/>
    <cellStyle name="_Avtar GS_GVF4_2007_08 includes mapping to Trading Matrix_Forecast - Total" xfId="160"/>
    <cellStyle name="_Avtar GS_GVF4_2007_08 includes mapping to Trading Matrix_Forecast - VCT Allocation" xfId="161"/>
    <cellStyle name="_Base Quarter Report Q1 0607 post re-statement1" xfId="162"/>
    <cellStyle name="_Battle" xfId="163"/>
    <cellStyle name="_BAU" xfId="991"/>
    <cellStyle name="_BB Actuals - draft" xfId="164"/>
    <cellStyle name="_BB Forecasts - draft" xfId="165"/>
    <cellStyle name="_BB Plat strategy P Rusby outputs_flexible grooming (19b-09-07)" xfId="992"/>
    <cellStyle name="_BB Plat strategy P Rusby outputs_flexible grooming (21-09-07)" xfId="993"/>
    <cellStyle name="_BB Regardes new sheets" xfId="166"/>
    <cellStyle name="_BB Report Overview" xfId="167"/>
    <cellStyle name="_BB Talk data 06-07" xfId="168"/>
    <cellStyle name="_BB Talk Hydro Database" xfId="169"/>
    <cellStyle name="_BB Week 9 hydraulics data_v1" xfId="170"/>
    <cellStyle name="_BBA WEEK 19 Numbers Proposals V1" xfId="171"/>
    <cellStyle name="_BBMEGA File 2005-06" xfId="172"/>
    <cellStyle name="_BC 2008 Subs info sent to M-A C" xfId="994"/>
    <cellStyle name="_BEYOND CABLE July 2007 LRP" xfId="995"/>
    <cellStyle name="_BEYOND CABLE July 2007 LRP_Telco_Rental_&amp;_Usage_(Oct-08)_v1.4" xfId="996"/>
    <cellStyle name="_BEYOND CABLE July 2007 LRP_Telco_Rental_&amp;_Usage_(Sep-08)_v1.0" xfId="997"/>
    <cellStyle name="_BEYOND CABLE July 2007 LRP_Telco_Rental_&amp;_Usage_v1.12_v3" xfId="998"/>
    <cellStyle name="_BEYOND CABLE May 2007 board pack (sent to RG) New Budget Upload &amp; rec" xfId="999"/>
    <cellStyle name="_BEYOND CABLE May 2007 board pack (sent to RG) New Budget Upload &amp; rec_Telco_Rental_&amp;_Usage_(Oct-08)_v1.4" xfId="1000"/>
    <cellStyle name="_BEYOND CABLE May 2007 board pack (sent to RG) New Budget Upload &amp; rec_Telco_Rental_&amp;_Usage_(Sep-08)_v1.0" xfId="1001"/>
    <cellStyle name="_BEYOND CABLE May 2007 board pack (sent to RG) New Budget Upload &amp; rec_Telco_Rental_&amp;_Usage_v1.12_v3" xfId="1002"/>
    <cellStyle name="_BEYOND CABLE May 2007 CEO board pack" xfId="1003"/>
    <cellStyle name="_BEYOND CABLE May 2007 CEO board pack_Telco_Rental_&amp;_Usage_(Oct-08)_v1.4" xfId="1004"/>
    <cellStyle name="_BEYOND CABLE May 2007 CEO board pack_Telco_Rental_&amp;_Usage_(Sep-08)_v1.0" xfId="1005"/>
    <cellStyle name="_BEYOND CABLE May 2007 CEO board pack_Telco_Rental_&amp;_Usage_v1.12_v3" xfId="1006"/>
    <cellStyle name="_BFOF Feb Overall" xfId="1007"/>
    <cellStyle name="_BFOF Feb Overall_287 Closing Base for LRP" xfId="1008"/>
    <cellStyle name="_BOM OFFNET TV2-3" xfId="1009"/>
    <cellStyle name="_Book1" xfId="173"/>
    <cellStyle name="_Book1_1" xfId="1010"/>
    <cellStyle name="_Book1_1_Beyond_Cable_6_6_v1.1" xfId="1011"/>
    <cellStyle name="_Book1_2" xfId="1012"/>
    <cellStyle name="_Book1_Telco_Rental_&amp;_Usage_(Oct-08)_v1.4" xfId="1013"/>
    <cellStyle name="_Book1_Telco_Rental_&amp;_Usage_(Sep-08)_v1.0" xfId="1014"/>
    <cellStyle name="_Book1_Telco_Rental_&amp;_Usage_v1.12_v3" xfId="1015"/>
    <cellStyle name="_Book2" xfId="174"/>
    <cellStyle name="_Book2 (3)" xfId="175"/>
    <cellStyle name="_Book2 (5)" xfId="1016"/>
    <cellStyle name="_Book2 Chart 1" xfId="176"/>
    <cellStyle name="_Book3" xfId="177"/>
    <cellStyle name="_Book3_287 Closing Base for LRP" xfId="1017"/>
    <cellStyle name="_Book4" xfId="178"/>
    <cellStyle name="_Book5" xfId="179"/>
    <cellStyle name="_Bordeaux sheet for MF" xfId="180"/>
    <cellStyle name="_Broadband Actuals" xfId="181"/>
    <cellStyle name="_broadband workings v2" xfId="182"/>
    <cellStyle name="_broadband workings v2_Forecast - BTB" xfId="183"/>
    <cellStyle name="_broadband workings v2_Forecast - Other" xfId="184"/>
    <cellStyle name="_broadband workings v2_Forecast - Total" xfId="185"/>
    <cellStyle name="_broadband workings v2_Forecast - VCT Allocation" xfId="186"/>
    <cellStyle name="_Broadnet Integration 13 July" xfId="1018"/>
    <cellStyle name="_BT Credit Card" xfId="187"/>
    <cellStyle name="_BTB Draft Calendarization Nov 05 (2)" xfId="188"/>
    <cellStyle name="_BTNI P7-10 Retail VCTs v3 1 DE (2)" xfId="189"/>
    <cellStyle name="_BTNI P7-10 Retail VCTs v3 1 DE (2)_Forecast - BTB" xfId="190"/>
    <cellStyle name="_BTNI P7-10 Retail VCTs v3 1 DE (2)_Forecast - Other" xfId="191"/>
    <cellStyle name="_BTNI P7-10 Retail VCTs v3 1 DE (2)_Forecast - Total" xfId="192"/>
    <cellStyle name="_BTNI P7-10 Retail VCTs v3 1 DE (2)_Forecast - VCT Allocation" xfId="193"/>
    <cellStyle name="_BTO matrix 0809" xfId="194"/>
    <cellStyle name="_BTO matrix 0809_Forecast - BTB" xfId="195"/>
    <cellStyle name="_BTO matrix 0809_Forecast - Other" xfId="196"/>
    <cellStyle name="_BTO matrix 0809_Forecast - Total" xfId="197"/>
    <cellStyle name="_BTO matrix 0809_Forecast - VCT Allocation" xfId="198"/>
    <cellStyle name="_BTO trading matrix working version2" xfId="199"/>
    <cellStyle name="_BTO trading matrix working version2_Forecast - BTB" xfId="200"/>
    <cellStyle name="_BTO trading matrix working version2_Forecast - Other" xfId="201"/>
    <cellStyle name="_BTO trading matrix working version2_Forecast - Total" xfId="202"/>
    <cellStyle name="_BTO trading matrix working version2_Forecast - VCT Allocation" xfId="203"/>
    <cellStyle name="_BTO trading matrix working version3" xfId="204"/>
    <cellStyle name="_BTO trading matrix working version3_Forecast - BTB" xfId="205"/>
    <cellStyle name="_BTO trading matrix working version3_Forecast - Other" xfId="206"/>
    <cellStyle name="_BTO trading matrix working version3_Forecast - Total" xfId="207"/>
    <cellStyle name="_BTO trading matrix working version3_Forecast - VCT Allocation" xfId="208"/>
    <cellStyle name="_BTO trading matrix working version4" xfId="209"/>
    <cellStyle name="_BTO trading matrix working version4_Forecast - BTB" xfId="210"/>
    <cellStyle name="_BTO trading matrix working version4_Forecast - Other" xfId="211"/>
    <cellStyle name="_BTO trading matrix working version4_Forecast - Total" xfId="212"/>
    <cellStyle name="_BTO trading matrix working version4_Forecast - VCT Allocation" xfId="213"/>
    <cellStyle name="_C&amp;L Ops Plan Forecasts" xfId="214"/>
    <cellStyle name="_CAM ACTUALS" xfId="215"/>
    <cellStyle name="_CAM ACTUALS_Forecast - BTB" xfId="216"/>
    <cellStyle name="_CAM ACTUALS_Forecast - Other" xfId="217"/>
    <cellStyle name="_CAM ACTUALS_Forecast - Total" xfId="218"/>
    <cellStyle name="_CAM ACTUALS_Forecast - VCT Allocation" xfId="219"/>
    <cellStyle name="_campaign calls DM forecasts" xfId="220"/>
    <cellStyle name="_Campaign Calls Sheet" xfId="221"/>
    <cellStyle name="_Campaign Targets" xfId="222"/>
    <cellStyle name="_Campign Calls DM Forecasts" xfId="223"/>
    <cellStyle name="_CCC Billing Resultswk533" xfId="224"/>
    <cellStyle name="_CCC Billing Resultswk534" xfId="225"/>
    <cellStyle name="_CCC Top Level Links - Week 02" xfId="226"/>
    <cellStyle name="_CCCWPR Template Q1 v1" xfId="227"/>
    <cellStyle name="_CCCWPR Template Q1 v2" xfId="228"/>
    <cellStyle name="_CCCWPR Template Q3 v3" xfId="229"/>
    <cellStyle name="_CFO Financials 2007" xfId="1019"/>
    <cellStyle name="_CFO Financials 2007_287 Closing Base for LRP" xfId="1020"/>
    <cellStyle name="_CFO Financials 2007_CLV base change (10.2)v5 PL" xfId="1021"/>
    <cellStyle name="_Channel Base Case Vols" xfId="230"/>
    <cellStyle name="_Channel connections Weekly Run 2004 New moveRS" xfId="1022"/>
    <cellStyle name="_Channel connections Weekly Run 2004 New moveRS_287 Closing Base for LRP" xfId="1023"/>
    <cellStyle name="_Channel Data 2004" xfId="1024"/>
    <cellStyle name="_Channel Data 2004_287 Closing Base for LRP" xfId="1025"/>
    <cellStyle name="_Channel Total Calendarisation" xfId="231"/>
    <cellStyle name="_Channel Total Calendarisation v28" xfId="232"/>
    <cellStyle name="_charlotte 12 Aug 08" xfId="233"/>
    <cellStyle name="_CHT Sheet" xfId="234"/>
    <cellStyle name="_CL CS Forecasts" xfId="235"/>
    <cellStyle name="_CL Ops Plan Forecasts" xfId="236"/>
    <cellStyle name="_CNS RTU 0910" xfId="237"/>
    <cellStyle name="_Combined Bank Financial Model - DB Final plus Summary" xfId="1026"/>
    <cellStyle name="_Combined Bank Financial Model - DB Final plus Summary_287 Closing Base for LRP" xfId="1027"/>
    <cellStyle name="_Combined Bank Financial Model - DB Final plus Summary_CLV base change (10.2)v5 PL" xfId="1028"/>
    <cellStyle name="_Comma" xfId="1029"/>
    <cellStyle name="_Comp breakdown for Mega File" xfId="238"/>
    <cellStyle name="_competitive breakdown" xfId="239"/>
    <cellStyle name="_Conn rec" xfId="1030"/>
    <cellStyle name="_Conn rec_287 Closing Base for LRP" xfId="1031"/>
    <cellStyle name="_CONS SERVICE PCA &amp; Abnd Targets Issue2" xfId="240"/>
    <cellStyle name="_Consumer 08-09 Development &amp; Capex QRF2" xfId="241"/>
    <cellStyle name="_Consumer accruals  Provisions - P5" xfId="242"/>
    <cellStyle name="_Consumer Sales Summary w-e 4th February 05 v1" xfId="243"/>
    <cellStyle name="_Consumer Strat Plan Centre" xfId="244"/>
    <cellStyle name="_Contact Consumer Service &amp; Billing v1" xfId="245"/>
    <cellStyle name="_Contact eChannels 0405v1" xfId="246"/>
    <cellStyle name="_Content Budget - latest Forecast (3)" xfId="1032"/>
    <cellStyle name="_Content Budget - latest Forecast (3)_287 Closing Base for LRP" xfId="1033"/>
    <cellStyle name="_Content Budget - latest Forecast (3)_CLV base change (10.2)v5 PL" xfId="1034"/>
    <cellStyle name="_Controlled points of presence 20-Aprv2" xfId="1035"/>
    <cellStyle name="_Copy of Nortel IPT and IPCC GVF1 - 15 October 2007 v1" xfId="247"/>
    <cellStyle name="_Corporate QPB Assumptions - RAG status (Channel Copy) v 3" xfId="248"/>
    <cellStyle name="_Corporate QPB Assumptions - RAG status (Channel Copy) v 4" xfId="249"/>
    <cellStyle name="_Cost Reporting template" xfId="250"/>
    <cellStyle name="_COT 0800 numbers - draft" xfId="251"/>
    <cellStyle name="_COT Targeting document v3 PW update" xfId="252"/>
    <cellStyle name="_CPE Redesign" xfId="253"/>
    <cellStyle name="_CS Sales" xfId="254"/>
    <cellStyle name="_CS Sales NEW" xfId="255"/>
    <cellStyle name="_CSAAG" xfId="256"/>
    <cellStyle name="_CSAAG2_v2" xfId="257"/>
    <cellStyle name="_CSLT Activity Lead Measures we270407" xfId="258"/>
    <cellStyle name="_Currency" xfId="1036"/>
    <cellStyle name="_Currency_FinancialModel - NTL &amp; Virgin Mobile" xfId="1037"/>
    <cellStyle name="_Currency_Tiger benchmarking" xfId="1038"/>
    <cellStyle name="_CurrencySpace" xfId="1039"/>
    <cellStyle name="_Customer Experience Dashboard w-e 28 Mar 08 Draft" xfId="259"/>
    <cellStyle name="_Customer Experience sheet" xfId="260"/>
    <cellStyle name="_development prioritisation v2.11" xfId="261"/>
    <cellStyle name="_development prioritisation v2.11_Forecast - BTB" xfId="262"/>
    <cellStyle name="_development prioritisation v2.11_Forecast - Other" xfId="263"/>
    <cellStyle name="_development prioritisation v2.11_Forecast - Total" xfId="264"/>
    <cellStyle name="_development prioritisation v2.11_Forecast - VCT Allocation" xfId="265"/>
    <cellStyle name="_Development summary 2008_2010 forecastv2 NDH" xfId="266"/>
    <cellStyle name="_Devices sheet" xfId="267"/>
    <cellStyle name="_eBilling 010407a" xfId="268"/>
    <cellStyle name="_ECON Temp" xfId="269"/>
    <cellStyle name="_Euro" xfId="1040"/>
    <cellStyle name="_Exec Summary" xfId="270"/>
    <cellStyle name="_External Customer Analysis Nov-08" xfId="1041"/>
    <cellStyle name="_External Customer Analysis Nov-08_287 Closing Base for LRP" xfId="1042"/>
    <cellStyle name="_FC _ Pay Var _ Margin Calc Model P01_0809 v1.3" xfId="271"/>
    <cellStyle name="_Featurenet GVF4 from Will 17 Jan" xfId="272"/>
    <cellStyle name="_Featurenet GVF4 from Will 17 Jan_Forecast - BTB" xfId="273"/>
    <cellStyle name="_Featurenet GVF4 from Will 17 Jan_Forecast - Other" xfId="274"/>
    <cellStyle name="_Featurenet GVF4 from Will 17 Jan_Forecast - Total" xfId="275"/>
    <cellStyle name="_Featurenet GVF4 from Will 17 Jan_Forecast - VCT Allocation" xfId="276"/>
    <cellStyle name="_Flextech Ad Revenue Model" xfId="1043"/>
    <cellStyle name="_Flextech Ad Revenue Model_287 Closing Base for LRP" xfId="1044"/>
    <cellStyle name="_Flextech Ad Revenue Model_CLV base change (10.2)v5 PL" xfId="1045"/>
    <cellStyle name="_Forecast - BTB" xfId="277"/>
    <cellStyle name="_FY Customers &amp; RGU's (9.3)" xfId="1046"/>
    <cellStyle name="_GEC Scorecard" xfId="1047"/>
    <cellStyle name="_GEC Scorecard_287 Closing Base for LRP" xfId="1048"/>
    <cellStyle name="_Glasgow seats requirement July19th version 2" xfId="278"/>
    <cellStyle name="_GR Vols" xfId="279"/>
    <cellStyle name="_Group Cost Transformation template Q2" xfId="280"/>
    <cellStyle name="_Group Links v1" xfId="1049"/>
    <cellStyle name="_Group Links v1_287 Closing Base for LRP" xfId="1050"/>
    <cellStyle name="_Group Links v1_CLV base change (10.2)v5 PL" xfId="1051"/>
    <cellStyle name="_Grouping" xfId="1052"/>
    <cellStyle name="_Grouping_287 Closing Base for LRP" xfId="1053"/>
    <cellStyle name="_GS Databook 0809 TEMPLATE - budget only" xfId="281"/>
    <cellStyle name="_GS Databook 0809 TEMPLATE - budget only_Forecast - BTB" xfId="282"/>
    <cellStyle name="_GS Databook 0809 TEMPLATE - budget only_Forecast - Other" xfId="283"/>
    <cellStyle name="_GS Databook 0809 TEMPLATE - budget only_Forecast - Total" xfId="284"/>
    <cellStyle name="_GS Databook 0809 TEMPLATE - budget only_Forecast - VCT Allocation" xfId="285"/>
    <cellStyle name="_GS Databook 0809v2" xfId="286"/>
    <cellStyle name="_GS Databook 0809v2_Forecast - BTB" xfId="287"/>
    <cellStyle name="_GS Databook 0809v2_Forecast - Other" xfId="288"/>
    <cellStyle name="_GS Databook 0809v2_Forecast - Total" xfId="289"/>
    <cellStyle name="_GS Databook 0809v2_Forecast - VCT Allocation" xfId="290"/>
    <cellStyle name="_GS Databook 0809v4" xfId="291"/>
    <cellStyle name="_GS Databook 0809v4_Forecast - BTB" xfId="292"/>
    <cellStyle name="_GS Databook 0809v4_Forecast - Other" xfId="293"/>
    <cellStyle name="_GS Databook 0809v4_Forecast - Total" xfId="294"/>
    <cellStyle name="_GS Databook 0809v4_Forecast - VCT Allocation" xfId="295"/>
    <cellStyle name="_GS P12 reporting v1.3" xfId="296"/>
    <cellStyle name="_GVF1-Hosted-IPT-Nortel" xfId="297"/>
    <cellStyle name="_GVF-3-Nortel IPT and IPCC GVF1 - oct 2007 v2" xfId="298"/>
    <cellStyle name="_GVF4 Input" xfId="299"/>
    <cellStyle name="_GVF4 Input_Forecast - BTB" xfId="300"/>
    <cellStyle name="_GVF4 Input_Forecast - Other" xfId="301"/>
    <cellStyle name="_GVF4 Input_Forecast - Total" xfId="302"/>
    <cellStyle name="_GVF4 Input_Forecast - VCT Allocation" xfId="303"/>
    <cellStyle name="_Heading" xfId="1054"/>
    <cellStyle name="_Heading_2011 LRP Master (PR) vHome Phone" xfId="1055"/>
    <cellStyle name="_Heading_2011 LRP Master (PR) vHome Phone_2012 Base Walk" xfId="1056"/>
    <cellStyle name="_Heading_2011 LRP Master (PR) vHome Phone_287 Closing Base for LRP" xfId="1057"/>
    <cellStyle name="_Heading_2011 LRP Master (PR) vHome Phone_Book3" xfId="1058"/>
    <cellStyle name="_Heading_2011 LRP Master (PR) vHome Phone_C&amp;R (2.10)" xfId="1059"/>
    <cellStyle name="_Heading_2011 LRP Master (PR) vHome Phone_C&amp;R (3.9)v1" xfId="1060"/>
    <cellStyle name="_Heading_2011 LRP Master (PR) vHome Phone_C&amp;R (5.7)" xfId="1061"/>
    <cellStyle name="_Heading_2011 LRP Master (PR) vHome Phone_C&amp;R (6.6)v2 recovered" xfId="1062"/>
    <cellStyle name="_Heading_2011 LRP Master (PR) vHome Phone_C&amp;R (7.5)" xfId="1063"/>
    <cellStyle name="_Heading_2011 LRP Master (PR) vHome Phone_C&amp;R (8.4)" xfId="1064"/>
    <cellStyle name="_Heading_2011 LRP Master (PR) vHome Phone_C&amp;R (8.4v1)" xfId="1065"/>
    <cellStyle name="_Heading_2011 LRP Master (PR) vHome Phone_C&amp;R (9.3)v1" xfId="1066"/>
    <cellStyle name="_Heading_2011 LRP Master (PR) vHome Phone_C&amp;R (9.3)v2" xfId="1067"/>
    <cellStyle name="_Heading_CLV base change (10.2)v5 PL" xfId="1068"/>
    <cellStyle name="_Heading_CLV base change (10.2)v5 PL_C&amp;R (7.5)" xfId="1069"/>
    <cellStyle name="_Heading_NET GAIN version check" xfId="1070"/>
    <cellStyle name="_Heading_NET GAIN version check_2012 Base Walk" xfId="1071"/>
    <cellStyle name="_Heading_NET GAIN version check_287 Closing Base for LRP" xfId="1072"/>
    <cellStyle name="_Heading_NET GAIN version check_Book3" xfId="1073"/>
    <cellStyle name="_Heading_NET GAIN version check_C&amp;R (2.10)" xfId="1074"/>
    <cellStyle name="_Heading_NET GAIN version check_C&amp;R (3.9)v1" xfId="1075"/>
    <cellStyle name="_Heading_NET GAIN version check_C&amp;R (5.7)" xfId="1076"/>
    <cellStyle name="_Heading_NET GAIN version check_C&amp;R (6.6)v2 recovered" xfId="1077"/>
    <cellStyle name="_Heading_NET GAIN version check_C&amp;R (7.5)" xfId="1078"/>
    <cellStyle name="_Heading_NET GAIN version check_C&amp;R (8.4)" xfId="1079"/>
    <cellStyle name="_Heading_NET GAIN version check_C&amp;R (8.4v1)" xfId="1080"/>
    <cellStyle name="_Heading_NET GAIN version check_C&amp;R (9.3)v1" xfId="1081"/>
    <cellStyle name="_Heading_NET GAIN version check_C&amp;R (9.3)v2" xfId="1082"/>
    <cellStyle name="_Highlight" xfId="1083"/>
    <cellStyle name="_Homemovers" xfId="304"/>
    <cellStyle name="_HomeNetworking Q2 lift and shift" xfId="305"/>
    <cellStyle name="_Hybrid Products Split" xfId="306"/>
    <cellStyle name="_IA - REPORT PERIOD 11" xfId="307"/>
    <cellStyle name="_IB Calls, PCA, Ab Rate" xfId="308"/>
    <cellStyle name="_In Contract data" xfId="309"/>
    <cellStyle name="_INPUT ACTUALS" xfId="310"/>
    <cellStyle name="_INPUT ACTUALS_Forecast - BTB" xfId="311"/>
    <cellStyle name="_INPUT ACTUALS_Forecast - Other" xfId="312"/>
    <cellStyle name="_INPUT ACTUALS_Forecast - Total" xfId="313"/>
    <cellStyle name="_INPUT ACTUALS_Forecast - VCT Allocation" xfId="314"/>
    <cellStyle name="_Jason MEGA File 2005-06" xfId="315"/>
    <cellStyle name="_June Coupon analysis" xfId="316"/>
    <cellStyle name="_JUNE Data" xfId="317"/>
    <cellStyle name="_Karate Hydraulics 6 October 06 (wk27) - v1" xfId="318"/>
    <cellStyle name="_KPI" xfId="1084"/>
    <cellStyle name="_KPI_287 Closing Base for LRP" xfId="1085"/>
    <cellStyle name="_LEM QPB Assumptions - RAG status (Channel copy) v 3" xfId="319"/>
    <cellStyle name="_LEM QPB Assumptions - RAG status (Channel copy) v 5 (2)" xfId="320"/>
    <cellStyle name="_lift and shift" xfId="321"/>
    <cellStyle name="_Lift and shift_BBActualsOther" xfId="322"/>
    <cellStyle name="_LOB Q1 cost template v1" xfId="323"/>
    <cellStyle name="_mail schedules 060208" xfId="324"/>
    <cellStyle name="_Margin" xfId="325"/>
    <cellStyle name="_Margin_Forecast - BTB" xfId="326"/>
    <cellStyle name="_Margin_Forecast - Other" xfId="327"/>
    <cellStyle name="_Margin_Forecast - Total" xfId="328"/>
    <cellStyle name="_Margin_Forecast - VCT Allocation" xfId="329"/>
    <cellStyle name="_Master" xfId="330"/>
    <cellStyle name="_MASTER FILE - BUDGET 09_live" xfId="1086"/>
    <cellStyle name="_MASTER FILE - BUDGET 09_live_287 Closing Base for LRP" xfId="1087"/>
    <cellStyle name="_MASTER FILE - BUDGET 09_live_Book3" xfId="1088"/>
    <cellStyle name="_MASTER FILE - BUDGET 09_live_C&amp;R (2.10)" xfId="1089"/>
    <cellStyle name="_MASTER FILE - BUDGET 09_live_C&amp;R (3.9)v1" xfId="1090"/>
    <cellStyle name="_MASTER FILE - BUDGET 09_live_C&amp;R (6.6)v2 recovered" xfId="1091"/>
    <cellStyle name="_MASTER FILE - BUDGET 09_live_C&amp;R (8.4)" xfId="1092"/>
    <cellStyle name="_MASTER FILE - BUDGET 09_live_C&amp;R (8.4v1)" xfId="1093"/>
    <cellStyle name="_MASTER FILE - BUDGET 09_live_C&amp;R (9.3)v1" xfId="1094"/>
    <cellStyle name="_MASTER FILE - BUDGET 09_live_C&amp;R (9.3)v2" xfId="1095"/>
    <cellStyle name="_Master_1" xfId="331"/>
    <cellStyle name="_Master_Forecast - BTB" xfId="332"/>
    <cellStyle name="_Master_Forecast - Other" xfId="333"/>
    <cellStyle name="_Master_Forecast - Total" xfId="334"/>
    <cellStyle name="_Master_Forecast - VCT Allocation" xfId="335"/>
    <cellStyle name="_MBC 2006_7 VCS Input - Dec 2005" xfId="336"/>
    <cellStyle name="_MBC FC" xfId="337"/>
    <cellStyle name="_ME_CHAN_CONS_SALES_DEV-GM" xfId="1096"/>
    <cellStyle name="_ME_CHAN_CONS_SALES_DEV-GM_287 Closing Base for LRP" xfId="1097"/>
    <cellStyle name="_MEGA File 2005-06" xfId="338"/>
    <cellStyle name="_MEGA File 2006-07" xfId="339"/>
    <cellStyle name="_MEGA File 2007-08" xfId="340"/>
    <cellStyle name="_MEGA File 2008-09" xfId="341"/>
    <cellStyle name="_MEGA File 2008-09 BB Sheets (2)" xfId="342"/>
    <cellStyle name="_MEGA File 2008-09 OLD SHEETS" xfId="343"/>
    <cellStyle name="_MEGA File 2009-10" xfId="344"/>
    <cellStyle name="_MEGA File Fusion Hydro Sheet" xfId="345"/>
    <cellStyle name="_MEGA file sheets_280408" xfId="346"/>
    <cellStyle name="_MF Sales Calls" xfId="347"/>
    <cellStyle name="_minimum committments" xfId="348"/>
    <cellStyle name="_minimum committments mega file sheet" xfId="349"/>
    <cellStyle name="_misc sales" xfId="350"/>
    <cellStyle name="_MISC Sales &amp; Targets" xfId="351"/>
    <cellStyle name="_Mobile 2010 Rolling fc v15 SW DRAFT" xfId="1098"/>
    <cellStyle name="_MONTH_BUND_REPORT_NEW" xfId="1099"/>
    <cellStyle name="_MONTH_BUND_REPORT_NEW_287 Closing Base for LRP" xfId="1100"/>
    <cellStyle name="_Multiple" xfId="1101"/>
    <cellStyle name="_MultipleSpace" xfId="1102"/>
    <cellStyle name="_Narrowband sheet for Mega File1" xfId="352"/>
    <cellStyle name="_Net Churn" xfId="353"/>
    <cellStyle name="_NET GAIN version check" xfId="1103"/>
    <cellStyle name="_NET GAIN version check_287 Closing Base for LRP" xfId="1104"/>
    <cellStyle name="_Network and TV Ops 13 July" xfId="1105"/>
    <cellStyle name="_Network recharges summary P9 (3) for mapping" xfId="354"/>
    <cellStyle name="_Network recharges summary P9 (3) for mapping_Forecast - BTB" xfId="355"/>
    <cellStyle name="_Network recharges summary P9 (3) for mapping_Forecast - Other" xfId="356"/>
    <cellStyle name="_Network recharges summary P9 (3) for mapping_Forecast - Total" xfId="357"/>
    <cellStyle name="_Network recharges summary P9 (3) for mapping_Forecast - VCT Allocation" xfId="358"/>
    <cellStyle name="_New BB Actuals draft" xfId="359"/>
    <cellStyle name="_New BT Vision sheet" xfId="360"/>
    <cellStyle name="_New BT Vision sheet (2)" xfId="361"/>
    <cellStyle name="_New Regrades sheets" xfId="362"/>
    <cellStyle name="_New RFT for mega file" xfId="363"/>
    <cellStyle name="_new sheet for mega file" xfId="364"/>
    <cellStyle name="_new sheet for mega file (2)" xfId="365"/>
    <cellStyle name="_NEW_MONTHLY_DATA" xfId="1106"/>
    <cellStyle name="_NEW_MONTHLY_DATA_287 Closing Base for LRP" xfId="1107"/>
    <cellStyle name="_Noida Total PIP per Interval" xfId="366"/>
    <cellStyle name="_Non-camp call fc" xfId="1108"/>
    <cellStyle name="_Non-camp call fc_287 Closing Base for LRP" xfId="1109"/>
    <cellStyle name="_Non-camp call fc_Book3" xfId="1110"/>
    <cellStyle name="_Non-camp call fc_C&amp;R (2.10)" xfId="1111"/>
    <cellStyle name="_Non-camp call fc_C&amp;R (3.9)v1" xfId="1112"/>
    <cellStyle name="_Non-camp call fc_C&amp;R (6.6)v2 recovered" xfId="1113"/>
    <cellStyle name="_Non-camp call fc_C&amp;R (8.4)" xfId="1114"/>
    <cellStyle name="_Non-camp call fc_C&amp;R (8.4v1)" xfId="1115"/>
    <cellStyle name="_Non-camp call fc_C&amp;R (9.3)v1" xfId="1116"/>
    <cellStyle name="_Non-camp call fc_C&amp;R (9.3)v2" xfId="1117"/>
    <cellStyle name="_Nortel IPT and IPCC GVF1 - 15 October 2007 v2" xfId="367"/>
    <cellStyle name="_NTL FIGS" xfId="1118"/>
    <cellStyle name="_NTL FIGS_287 Closing Base for LRP" xfId="1119"/>
    <cellStyle name="_NV BTHC Donc KPI" xfId="368"/>
    <cellStyle name="_NV BTHC UK KPI" xfId="369"/>
    <cellStyle name="_OB Tracker data" xfId="370"/>
    <cellStyle name="_OC- Business_P1ver1" xfId="371"/>
    <cellStyle name="_One Plan Daily Report 30th March Final 2006-2007 ver1 (2) (2)" xfId="372"/>
    <cellStyle name="_OpexSavings" xfId="373"/>
    <cellStyle name="_Ops Plan sheet from Mega file" xfId="374"/>
    <cellStyle name="_OR 0708 Qtr1 Additional Calcs v2_ gavin update (2)" xfId="375"/>
    <cellStyle name="_Other DM Volumes resp forecast" xfId="376"/>
    <cellStyle name="_Overview for MUs v0.6" xfId="377"/>
    <cellStyle name="_P0B revised RTU Summary 2nd July" xfId="378"/>
    <cellStyle name="_P11 Hard Coded Matrix" xfId="379"/>
    <cellStyle name="_P1-12  0809 budget vs 0708 budget QRF4-R2v24 0" xfId="380"/>
    <cellStyle name="_P2 repair iss2" xfId="381"/>
    <cellStyle name="_P2 SC&amp;P Headroom Provisions" xfId="382"/>
    <cellStyle name="_Priority Matrix 090105vr v2" xfId="383"/>
    <cellStyle name="_Priority Matrix 090105vr v2_Forecast - BTB" xfId="384"/>
    <cellStyle name="_Priority Matrix 090105vr v2_Forecast - Other" xfId="385"/>
    <cellStyle name="_Priority Matrix 090105vr v2_Forecast - Total" xfId="386"/>
    <cellStyle name="_Priority Matrix 090105vr v2_Forecast - VCT Allocation" xfId="387"/>
    <cellStyle name="_Prirotised capex v7 DB" xfId="388"/>
    <cellStyle name="_Prirotised capex v7 DB_Forecast - BTB" xfId="389"/>
    <cellStyle name="_Prirotised capex v7 DB_Forecast - Other" xfId="390"/>
    <cellStyle name="_Prirotised capex v7 DB_Forecast - Total" xfId="391"/>
    <cellStyle name="_Prirotised capex v7 DB_Forecast - VCT Allocation" xfId="392"/>
    <cellStyle name="_Promise 2 - BT Broadband" xfId="393"/>
    <cellStyle name="_Promise 2 - Repair Summary" xfId="394"/>
    <cellStyle name="_Promise 3 - Broadband &amp; NV" xfId="395"/>
    <cellStyle name="_Promise 3 - Business Sales" xfId="396"/>
    <cellStyle name="_Promise 3 - Consumer Sales" xfId="397"/>
    <cellStyle name="_Promise 3 - OA" xfId="398"/>
    <cellStyle name="_Promise 3 - Repair" xfId="399"/>
    <cellStyle name="_Promise 3 - Svce &amp; Billing" xfId="400"/>
    <cellStyle name="_Promises Made Q1" xfId="401"/>
    <cellStyle name="_Promises Made Q1 v1d" xfId="402"/>
    <cellStyle name="_Promises Made Q4 v11" xfId="403"/>
    <cellStyle name="_Q1 05-06 Cable Mail &amp; ATL Responses.xls Chart 7" xfId="404"/>
    <cellStyle name="_Q1 05-06 Cable Mail &amp; ATL Responses.xls Chart 8" xfId="405"/>
    <cellStyle name="_Q1 05-06 CPS Mail &amp; ATL Responses.xls Chart 1" xfId="406"/>
    <cellStyle name="_Q1 MOS CCCWPR Template" xfId="407"/>
    <cellStyle name="_Q1 SPI Version 1" xfId="408"/>
    <cellStyle name="_Q2 BTBB CCCWPR Template" xfId="409"/>
    <cellStyle name="_Q2 BTBB CCCWPR Template (v)" xfId="410"/>
    <cellStyle name="_Q2 MOS UK Calculator" xfId="411"/>
    <cellStyle name="_Q2 MOS UK Calculator (V)" xfId="412"/>
    <cellStyle name="_Q3 Core call forecasts (for mega file)2" xfId="413"/>
    <cellStyle name="_Q4 Otto's targets" xfId="414"/>
    <cellStyle name="_Q4 SPI Version 5" xfId="415"/>
    <cellStyle name="_Q4_0506_Mobile_Connections_v2" xfId="416"/>
    <cellStyle name="_QRF2 acqs re-calendarised_1" xfId="417"/>
    <cellStyle name="_QRF2 lift and shift" xfId="418"/>
    <cellStyle name="_QRF3 lift and shift" xfId="419"/>
    <cellStyle name="_QRF4 extra WES BES v2 (3)" xfId="420"/>
    <cellStyle name="_QRF4 extra WES BES v2 (3)_Forecast - BTB" xfId="421"/>
    <cellStyle name="_QRF4 extra WES BES v2 (3)_Forecast - Other" xfId="422"/>
    <cellStyle name="_QRF4 extra WES BES v2 (3)_Forecast - Total" xfId="423"/>
    <cellStyle name="_QRF4 extra WES BES v2 (3)_Forecast - VCT Allocation" xfId="424"/>
    <cellStyle name="_quarterly active movement history v2 (2)" xfId="425"/>
    <cellStyle name="_Quarterly workbook0606 vb" xfId="426"/>
    <cellStyle name="_Report Cover2" xfId="427"/>
    <cellStyle name="_Report outputs" xfId="428"/>
    <cellStyle name="_Report outputs_Forecast - BTB" xfId="429"/>
    <cellStyle name="_Report outputs_Forecast - Other" xfId="430"/>
    <cellStyle name="_Report outputs_Forecast - Total" xfId="431"/>
    <cellStyle name="_Report outputs_Forecast - VCT Allocation" xfId="432"/>
    <cellStyle name="_Retail Databook 0809 v3" xfId="433"/>
    <cellStyle name="_Retail Databook P1 v2" xfId="434"/>
    <cellStyle name="_Retail Databook P11 v4" xfId="435"/>
    <cellStyle name="_Retail Incentive Summary Report - QPB Week Ending 18th May 2007" xfId="436"/>
    <cellStyle name="_Retail P10 Reporting v3" xfId="437"/>
    <cellStyle name="_Retail P10 Reporting v3_Forecast - BTB" xfId="438"/>
    <cellStyle name="_Retail P10 Reporting v3_Forecast - Other" xfId="439"/>
    <cellStyle name="_Retail P10 Reporting v3_Forecast - Total" xfId="440"/>
    <cellStyle name="_Retail P10 Reporting v3_Forecast - VCT Allocation" xfId="441"/>
    <cellStyle name="_Retail Q2 cost template Split 1010" xfId="442"/>
    <cellStyle name="_Retail VCTs calculation_P11" xfId="443"/>
    <cellStyle name="_Retail VCTs calculation_P11_Forecast - BTB" xfId="444"/>
    <cellStyle name="_Retail VCTs calculation_P11_Forecast - Other" xfId="445"/>
    <cellStyle name="_Retail VCTs calculation_P11_Forecast - Total" xfId="446"/>
    <cellStyle name="_Retail VCTs calculation_P11_Forecast - VCT Allocation" xfId="447"/>
    <cellStyle name="_Revenue and Volume template" xfId="448"/>
    <cellStyle name="_RFT" xfId="449"/>
    <cellStyle name="_RFT &amp; L2C summary" xfId="450"/>
    <cellStyle name="_RFT Sheets" xfId="451"/>
    <cellStyle name="_ROI MD Data Prioritisation 170205" xfId="452"/>
    <cellStyle name="_ROI MD Data Prioritisation 170205_Forecast - BTB" xfId="453"/>
    <cellStyle name="_ROI MD Data Prioritisation 170205_Forecast - Other" xfId="454"/>
    <cellStyle name="_ROI MD Data Prioritisation 170205_Forecast - Total" xfId="455"/>
    <cellStyle name="_ROI MD Data Prioritisation 170205_Forecast - VCT Allocation" xfId="456"/>
    <cellStyle name="_RTU P1 - P9 Actuals analysis by LOB v6" xfId="457"/>
    <cellStyle name="_RTU P1 - P9 Actuals analysis by LOB v6.DE" xfId="458"/>
    <cellStyle name="_RTU TCAs" xfId="459"/>
    <cellStyle name="_Sales Performance sheet for mega file" xfId="460"/>
    <cellStyle name="_Sarbox Control Sheet" xfId="461"/>
    <cellStyle name="_Sat at a glance - Week11" xfId="462"/>
    <cellStyle name="_Seating Capacity - with attrition &amp; recruitment.xls Chart 1" xfId="463"/>
    <cellStyle name="_Seating Capacity - with attrition &amp; recruitment.xls Chart 1-1" xfId="464"/>
    <cellStyle name="_Seating Capacity Template" xfId="465"/>
    <cellStyle name="_Sep-08 Volumes" xfId="1120"/>
    <cellStyle name="_Sep-08 Volumes_287 Closing Base for LRP" xfId="1121"/>
    <cellStyle name="_SHARE 0506.xls Chart 1" xfId="466"/>
    <cellStyle name="_sheet for JW to load into Megafile" xfId="467"/>
    <cellStyle name="_sheet for mega file" xfId="468"/>
    <cellStyle name="_Sheet1" xfId="469"/>
    <cellStyle name="_Simple Covenant Model v8 Virgin" xfId="1122"/>
    <cellStyle name="_Site 32" xfId="470"/>
    <cellStyle name="_Site 32 CCCWPR 13th august" xfId="471"/>
    <cellStyle name="_Site 33" xfId="472"/>
    <cellStyle name="_Site 33 CCCWPR Template Q2 v5 OL -16th August 04" xfId="473"/>
    <cellStyle name="_Site 33 CCCWPR Template Q2 v5-16th August 04" xfId="474"/>
    <cellStyle name="_Softswitch Deployment 13 July" xfId="1123"/>
    <cellStyle name="_Spend plan" xfId="1124"/>
    <cellStyle name="_Spend plan_287 Closing Base for LRP" xfId="1125"/>
    <cellStyle name="_Spend plan_Book3" xfId="1126"/>
    <cellStyle name="_Spend plan_C&amp;R (2.10)" xfId="1127"/>
    <cellStyle name="_Spend plan_C&amp;R (3.9)v1" xfId="1128"/>
    <cellStyle name="_Spend plan_C&amp;R (6.6)v2 recovered" xfId="1129"/>
    <cellStyle name="_Spend plan_C&amp;R (8.4)" xfId="1130"/>
    <cellStyle name="_Spend plan_C&amp;R (8.4v1)" xfId="1131"/>
    <cellStyle name="_Spend plan_C&amp;R (9.3)v1" xfId="1132"/>
    <cellStyle name="_Spend plan_C&amp;R (9.3)v2" xfId="1133"/>
    <cellStyle name="_STD product Mix" xfId="1134"/>
    <cellStyle name="_Stock by BU 0809 -QRF3  - v1" xfId="475"/>
    <cellStyle name="_Stock by BU 0809 -QRF3  - v2" xfId="476"/>
    <cellStyle name="_Stock by BU 0809 -QRF4  - v6" xfId="477"/>
    <cellStyle name="_Stock by BU 0809 -QRF4  - v8 Feb wk2" xfId="478"/>
    <cellStyle name="_Stock P8 Balance Sheet" xfId="479"/>
    <cellStyle name="_Strat Plan _QPB (Nov 28th Submission) templates" xfId="480"/>
    <cellStyle name="_Strat Plan Scenario 5b1" xfId="481"/>
    <cellStyle name="_Strat Plan Scenario 5d BU base case template" xfId="482"/>
    <cellStyle name="_Strat Plan Schedules - BT Business" xfId="483"/>
    <cellStyle name="_SubHeading" xfId="1135"/>
    <cellStyle name="_SubHeading_2011 LRP Master (PR) vHome Phone" xfId="1136"/>
    <cellStyle name="_SubHeading_2011 LRP Master (PR) vHome Phone_2012 Base Walk" xfId="1137"/>
    <cellStyle name="_SubHeading_2011 LRP Master (PR) vHome Phone_287 Closing Base for LRP" xfId="1138"/>
    <cellStyle name="_SubHeading_2011 LRP Master (PR) vHome Phone_Book3" xfId="1139"/>
    <cellStyle name="_SubHeading_2011 LRP Master (PR) vHome Phone_C&amp;R (2.10)" xfId="1140"/>
    <cellStyle name="_SubHeading_2011 LRP Master (PR) vHome Phone_C&amp;R (3.9)v1" xfId="1141"/>
    <cellStyle name="_SubHeading_2011 LRP Master (PR) vHome Phone_C&amp;R (5.7)" xfId="1142"/>
    <cellStyle name="_SubHeading_2011 LRP Master (PR) vHome Phone_C&amp;R (6.6)v2 recovered" xfId="1143"/>
    <cellStyle name="_SubHeading_2011 LRP Master (PR) vHome Phone_C&amp;R (7.5)" xfId="1144"/>
    <cellStyle name="_SubHeading_2011 LRP Master (PR) vHome Phone_C&amp;R (8.4)" xfId="1145"/>
    <cellStyle name="_SubHeading_2011 LRP Master (PR) vHome Phone_C&amp;R (8.4v1)" xfId="1146"/>
    <cellStyle name="_SubHeading_2011 LRP Master (PR) vHome Phone_C&amp;R (9.3)v1" xfId="1147"/>
    <cellStyle name="_SubHeading_2011 LRP Master (PR) vHome Phone_C&amp;R (9.3)v2" xfId="1148"/>
    <cellStyle name="_SubHeading_CLV base change (10.2)v5 PL" xfId="1149"/>
    <cellStyle name="_SubHeading_CLV base change (10.2)v5 PL_C&amp;R (7.5)" xfId="1150"/>
    <cellStyle name="_SubHeading_NET GAIN version check" xfId="1151"/>
    <cellStyle name="_SubHeading_NET GAIN version check_2012 Base Walk" xfId="1152"/>
    <cellStyle name="_SubHeading_NET GAIN version check_287 Closing Base for LRP" xfId="1153"/>
    <cellStyle name="_SubHeading_NET GAIN version check_Book3" xfId="1154"/>
    <cellStyle name="_SubHeading_NET GAIN version check_C&amp;R (2.10)" xfId="1155"/>
    <cellStyle name="_SubHeading_NET GAIN version check_C&amp;R (3.9)v1" xfId="1156"/>
    <cellStyle name="_SubHeading_NET GAIN version check_C&amp;R (5.7)" xfId="1157"/>
    <cellStyle name="_SubHeading_NET GAIN version check_C&amp;R (6.6)v2 recovered" xfId="1158"/>
    <cellStyle name="_SubHeading_NET GAIN version check_C&amp;R (7.5)" xfId="1159"/>
    <cellStyle name="_SubHeading_NET GAIN version check_C&amp;R (8.4)" xfId="1160"/>
    <cellStyle name="_SubHeading_NET GAIN version check_C&amp;R (8.4v1)" xfId="1161"/>
    <cellStyle name="_SubHeading_NET GAIN version check_C&amp;R (9.3)v1" xfId="1162"/>
    <cellStyle name="_SubHeading_NET GAIN version check_C&amp;R (9.3)v2" xfId="1163"/>
    <cellStyle name="_Summary Info" xfId="484"/>
    <cellStyle name="_Summary of Group requirements" xfId="485"/>
    <cellStyle name="_Summary of Group requirements1" xfId="486"/>
    <cellStyle name="_Systems Mapping 13 July" xfId="1164"/>
    <cellStyle name="_Table" xfId="1165"/>
    <cellStyle name="_Table_2011 LRP Master (PR) vHome Phone" xfId="1166"/>
    <cellStyle name="_Table_2011 LRP Master (PR) vHome Phone_2012 Base Walk" xfId="1167"/>
    <cellStyle name="_Table_2011 LRP Master (PR) vHome Phone_287 Closing Base for LRP" xfId="1168"/>
    <cellStyle name="_Table_2011 LRP Master (PR) vHome Phone_Book3" xfId="1169"/>
    <cellStyle name="_Table_2011 LRP Master (PR) vHome Phone_C&amp;R (2.10)" xfId="1170"/>
    <cellStyle name="_Table_2011 LRP Master (PR) vHome Phone_C&amp;R (3.9)v1" xfId="1171"/>
    <cellStyle name="_Table_2011 LRP Master (PR) vHome Phone_C&amp;R (5.7)" xfId="1172"/>
    <cellStyle name="_Table_2011 LRP Master (PR) vHome Phone_C&amp;R (6.6)v2 recovered" xfId="1173"/>
    <cellStyle name="_Table_2011 LRP Master (PR) vHome Phone_C&amp;R (7.5)" xfId="1174"/>
    <cellStyle name="_Table_2011 LRP Master (PR) vHome Phone_C&amp;R (8.4)" xfId="1175"/>
    <cellStyle name="_Table_2011 LRP Master (PR) vHome Phone_C&amp;R (8.4v1)" xfId="1176"/>
    <cellStyle name="_Table_2011 LRP Master (PR) vHome Phone_C&amp;R (9.3)v1" xfId="1177"/>
    <cellStyle name="_Table_2011 LRP Master (PR) vHome Phone_C&amp;R (9.3)v2" xfId="1178"/>
    <cellStyle name="_Table_CLV base change (10.2)v5 PL" xfId="1179"/>
    <cellStyle name="_Table_CLV base change (10.2)v5 PL_C&amp;R (7.5)" xfId="1180"/>
    <cellStyle name="_Table_NET GAIN version check" xfId="1181"/>
    <cellStyle name="_Table_NET GAIN version check_2012 Base Walk" xfId="1182"/>
    <cellStyle name="_Table_NET GAIN version check_287 Closing Base for LRP" xfId="1183"/>
    <cellStyle name="_Table_NET GAIN version check_Book3" xfId="1184"/>
    <cellStyle name="_Table_NET GAIN version check_C&amp;R (2.10)" xfId="1185"/>
    <cellStyle name="_Table_NET GAIN version check_C&amp;R (3.9)v1" xfId="1186"/>
    <cellStyle name="_Table_NET GAIN version check_C&amp;R (5.7)" xfId="1187"/>
    <cellStyle name="_Table_NET GAIN version check_C&amp;R (6.6)v2 recovered" xfId="1188"/>
    <cellStyle name="_Table_NET GAIN version check_C&amp;R (7.5)" xfId="1189"/>
    <cellStyle name="_Table_NET GAIN version check_C&amp;R (8.4)" xfId="1190"/>
    <cellStyle name="_Table_NET GAIN version check_C&amp;R (8.4v1)" xfId="1191"/>
    <cellStyle name="_Table_NET GAIN version check_C&amp;R (9.3)v1" xfId="1192"/>
    <cellStyle name="_Table_NET GAIN version check_C&amp;R (9.3)v2" xfId="1193"/>
    <cellStyle name="_TableHead" xfId="1194"/>
    <cellStyle name="_TableHead_2011 LRP Master (PR) vHome Phone" xfId="1195"/>
    <cellStyle name="_TableHead_2011 LRP Master (PR) vHome Phone_2012 Base Walk" xfId="1196"/>
    <cellStyle name="_TableHead_2011 LRP Master (PR) vHome Phone_287 Closing Base for LRP" xfId="1197"/>
    <cellStyle name="_TableHead_2011 LRP Master (PR) vHome Phone_Book3" xfId="1198"/>
    <cellStyle name="_TableHead_2011 LRP Master (PR) vHome Phone_C&amp;R (2.10)" xfId="1199"/>
    <cellStyle name="_TableHead_2011 LRP Master (PR) vHome Phone_C&amp;R (3.9)v1" xfId="1200"/>
    <cellStyle name="_TableHead_2011 LRP Master (PR) vHome Phone_C&amp;R (5.7)" xfId="1201"/>
    <cellStyle name="_TableHead_2011 LRP Master (PR) vHome Phone_C&amp;R (6.6)v2 recovered" xfId="1202"/>
    <cellStyle name="_TableHead_2011 LRP Master (PR) vHome Phone_C&amp;R (7.5)" xfId="1203"/>
    <cellStyle name="_TableHead_2011 LRP Master (PR) vHome Phone_C&amp;R (8.4)" xfId="1204"/>
    <cellStyle name="_TableHead_2011 LRP Master (PR) vHome Phone_C&amp;R (8.4v1)" xfId="1205"/>
    <cellStyle name="_TableHead_2011 LRP Master (PR) vHome Phone_C&amp;R (9.3)v1" xfId="1206"/>
    <cellStyle name="_TableHead_2011 LRP Master (PR) vHome Phone_C&amp;R (9.3)v2" xfId="1207"/>
    <cellStyle name="_TableHead_CLV base change (10.2)v5 PL" xfId="1208"/>
    <cellStyle name="_TableHead_CLV base change (10.2)v5 PL_C&amp;R (7.5)" xfId="1209"/>
    <cellStyle name="_TableHead_NET GAIN version check" xfId="1210"/>
    <cellStyle name="_TableHead_NET GAIN version check_2012 Base Walk" xfId="1211"/>
    <cellStyle name="_TableHead_NET GAIN version check_287 Closing Base for LRP" xfId="1212"/>
    <cellStyle name="_TableHead_NET GAIN version check_Book3" xfId="1213"/>
    <cellStyle name="_TableHead_NET GAIN version check_C&amp;R (2.10)" xfId="1214"/>
    <cellStyle name="_TableHead_NET GAIN version check_C&amp;R (3.9)v1" xfId="1215"/>
    <cellStyle name="_TableHead_NET GAIN version check_C&amp;R (5.7)" xfId="1216"/>
    <cellStyle name="_TableHead_NET GAIN version check_C&amp;R (6.6)v2 recovered" xfId="1217"/>
    <cellStyle name="_TableHead_NET GAIN version check_C&amp;R (7.5)" xfId="1218"/>
    <cellStyle name="_TableHead_NET GAIN version check_C&amp;R (8.4)" xfId="1219"/>
    <cellStyle name="_TableHead_NET GAIN version check_C&amp;R (8.4v1)" xfId="1220"/>
    <cellStyle name="_TableHead_NET GAIN version check_C&amp;R (9.3)v1" xfId="1221"/>
    <cellStyle name="_TableHead_NET GAIN version check_C&amp;R (9.3)v2" xfId="1222"/>
    <cellStyle name="_TableRowHead" xfId="1223"/>
    <cellStyle name="_TableRowHead_2011 LRP Master (PR) vHome Phone" xfId="1224"/>
    <cellStyle name="_TableRowHead_2011 LRP Master (PR) vHome Phone_2012 Base Walk" xfId="1225"/>
    <cellStyle name="_TableRowHead_2011 LRP Master (PR) vHome Phone_287 Closing Base for LRP" xfId="1226"/>
    <cellStyle name="_TableRowHead_2011 LRP Master (PR) vHome Phone_Book3" xfId="1227"/>
    <cellStyle name="_TableRowHead_2011 LRP Master (PR) vHome Phone_C&amp;R (2.10)" xfId="1228"/>
    <cellStyle name="_TableRowHead_2011 LRP Master (PR) vHome Phone_C&amp;R (3.9)v1" xfId="1229"/>
    <cellStyle name="_TableRowHead_2011 LRP Master (PR) vHome Phone_C&amp;R (5.7)" xfId="1230"/>
    <cellStyle name="_TableRowHead_2011 LRP Master (PR) vHome Phone_C&amp;R (6.6)v2 recovered" xfId="1231"/>
    <cellStyle name="_TableRowHead_2011 LRP Master (PR) vHome Phone_C&amp;R (7.5)" xfId="1232"/>
    <cellStyle name="_TableRowHead_2011 LRP Master (PR) vHome Phone_C&amp;R (8.4)" xfId="1233"/>
    <cellStyle name="_TableRowHead_2011 LRP Master (PR) vHome Phone_C&amp;R (8.4v1)" xfId="1234"/>
    <cellStyle name="_TableRowHead_2011 LRP Master (PR) vHome Phone_C&amp;R (9.3)v1" xfId="1235"/>
    <cellStyle name="_TableRowHead_2011 LRP Master (PR) vHome Phone_C&amp;R (9.3)v2" xfId="1236"/>
    <cellStyle name="_TableRowHead_CLV base change (10.2)v5 PL" xfId="1237"/>
    <cellStyle name="_TableRowHead_CLV base change (10.2)v5 PL_C&amp;R (7.5)" xfId="1238"/>
    <cellStyle name="_TableRowHead_NET GAIN version check" xfId="1239"/>
    <cellStyle name="_TableRowHead_NET GAIN version check_2012 Base Walk" xfId="1240"/>
    <cellStyle name="_TableRowHead_NET GAIN version check_287 Closing Base for LRP" xfId="1241"/>
    <cellStyle name="_TableRowHead_NET GAIN version check_Book3" xfId="1242"/>
    <cellStyle name="_TableRowHead_NET GAIN version check_C&amp;R (2.10)" xfId="1243"/>
    <cellStyle name="_TableRowHead_NET GAIN version check_C&amp;R (3.9)v1" xfId="1244"/>
    <cellStyle name="_TableRowHead_NET GAIN version check_C&amp;R (5.7)" xfId="1245"/>
    <cellStyle name="_TableRowHead_NET GAIN version check_C&amp;R (6.6)v2 recovered" xfId="1246"/>
    <cellStyle name="_TableRowHead_NET GAIN version check_C&amp;R (7.5)" xfId="1247"/>
    <cellStyle name="_TableRowHead_NET GAIN version check_C&amp;R (8.4)" xfId="1248"/>
    <cellStyle name="_TableRowHead_NET GAIN version check_C&amp;R (8.4v1)" xfId="1249"/>
    <cellStyle name="_TableRowHead_NET GAIN version check_C&amp;R (9.3)v1" xfId="1250"/>
    <cellStyle name="_TableRowHead_NET GAIN version check_C&amp;R (9.3)v2" xfId="1251"/>
    <cellStyle name="_TableSuperHead" xfId="1252"/>
    <cellStyle name="_TableSuperHead_2011 LRP Master (PR) vHome Phone" xfId="1253"/>
    <cellStyle name="_TableSuperHead_2011 LRP Master (PR) vHome Phone_2012 Base Walk" xfId="1254"/>
    <cellStyle name="_TableSuperHead_2011 LRP Master (PR) vHome Phone_287 Closing Base for LRP" xfId="1255"/>
    <cellStyle name="_TableSuperHead_2011 LRP Master (PR) vHome Phone_Book3" xfId="1256"/>
    <cellStyle name="_TableSuperHead_2011 LRP Master (PR) vHome Phone_C&amp;R (2.10)" xfId="1257"/>
    <cellStyle name="_TableSuperHead_2011 LRP Master (PR) vHome Phone_C&amp;R (3.9)v1" xfId="1258"/>
    <cellStyle name="_TableSuperHead_2011 LRP Master (PR) vHome Phone_C&amp;R (5.7)" xfId="1259"/>
    <cellStyle name="_TableSuperHead_2011 LRP Master (PR) vHome Phone_C&amp;R (6.6)v2 recovered" xfId="1260"/>
    <cellStyle name="_TableSuperHead_2011 LRP Master (PR) vHome Phone_C&amp;R (7.5)" xfId="1261"/>
    <cellStyle name="_TableSuperHead_2011 LRP Master (PR) vHome Phone_C&amp;R (8.4)" xfId="1262"/>
    <cellStyle name="_TableSuperHead_2011 LRP Master (PR) vHome Phone_C&amp;R (8.4v1)" xfId="1263"/>
    <cellStyle name="_TableSuperHead_2011 LRP Master (PR) vHome Phone_C&amp;R (9.3)v1" xfId="1264"/>
    <cellStyle name="_TableSuperHead_2011 LRP Master (PR) vHome Phone_C&amp;R (9.3)v2" xfId="1265"/>
    <cellStyle name="_TableSuperHead_CLV base change (10.2)v5 PL" xfId="1266"/>
    <cellStyle name="_TableSuperHead_CLV base change (10.2)v5 PL_C&amp;R (7.5)" xfId="1267"/>
    <cellStyle name="_TableSuperHead_NET GAIN version check" xfId="1268"/>
    <cellStyle name="_TableSuperHead_NET GAIN version check_2012 Base Walk" xfId="1269"/>
    <cellStyle name="_TableSuperHead_NET GAIN version check_287 Closing Base for LRP" xfId="1270"/>
    <cellStyle name="_TableSuperHead_NET GAIN version check_Book3" xfId="1271"/>
    <cellStyle name="_TableSuperHead_NET GAIN version check_C&amp;R (2.10)" xfId="1272"/>
    <cellStyle name="_TableSuperHead_NET GAIN version check_C&amp;R (3.9)v1" xfId="1273"/>
    <cellStyle name="_TableSuperHead_NET GAIN version check_C&amp;R (5.7)" xfId="1274"/>
    <cellStyle name="_TableSuperHead_NET GAIN version check_C&amp;R (6.6)v2 recovered" xfId="1275"/>
    <cellStyle name="_TableSuperHead_NET GAIN version check_C&amp;R (7.5)" xfId="1276"/>
    <cellStyle name="_TableSuperHead_NET GAIN version check_C&amp;R (8.4)" xfId="1277"/>
    <cellStyle name="_TableSuperHead_NET GAIN version check_C&amp;R (8.4v1)" xfId="1278"/>
    <cellStyle name="_TableSuperHead_NET GAIN version check_C&amp;R (9.3)v1" xfId="1279"/>
    <cellStyle name="_TableSuperHead_NET GAIN version check_C&amp;R (9.3)v2" xfId="1280"/>
    <cellStyle name="_Targets 2007" xfId="1281"/>
    <cellStyle name="_Targets 2007_287 Closing Base for LRP" xfId="1282"/>
    <cellStyle name="_TargetsVActuals" xfId="487"/>
    <cellStyle name="_Tariff Mix 3.9RFv3" xfId="1283"/>
    <cellStyle name="_Tariff Mix 3.9RFv3_287 Closing Base for LRP" xfId="1284"/>
    <cellStyle name="_Tariff Mix 3.9RFv3_Book3" xfId="1285"/>
    <cellStyle name="_Tariff Mix 3.9RFv3_C&amp;R (2.10)" xfId="1286"/>
    <cellStyle name="_Tariff Mix 3.9RFv3_C&amp;R (3.9)v1" xfId="1287"/>
    <cellStyle name="_Tariff Mix 3.9RFv3_C&amp;R (6.6)v2 recovered" xfId="1288"/>
    <cellStyle name="_Tariff Mix 3.9RFv3_C&amp;R (8.4)" xfId="1289"/>
    <cellStyle name="_Tariff Mix 3.9RFv3_C&amp;R (8.4v1)" xfId="1290"/>
    <cellStyle name="_Tariff Mix 3.9RFv3_C&amp;R (9.3)v1" xfId="1291"/>
    <cellStyle name="_Tariff Mix 3.9RFv3_C&amp;R (9.3)v2" xfId="1292"/>
    <cellStyle name="_Temp MF targets sheet" xfId="488"/>
    <cellStyle name="_Test for mega file - Monthly Hydro" xfId="489"/>
    <cellStyle name="_TOC Web Order Failures business case v4" xfId="1293"/>
    <cellStyle name="_TOC Web Order Failures business case v4_287 Closing Base for LRP" xfId="1294"/>
    <cellStyle name="_Unlimited plans targets" xfId="490"/>
    <cellStyle name="_Upsell Detail (1-11)" xfId="1295"/>
    <cellStyle name="_Upsell Detail (1-11)_287 Closing Base for LRP" xfId="1296"/>
    <cellStyle name="_Upsell Detail (1-11)_CLV base change (10.2)v5 PL" xfId="1297"/>
    <cellStyle name="_VAS 20 June 08 update" xfId="491"/>
    <cellStyle name="_VAS Hydraulics master" xfId="492"/>
    <cellStyle name="_VAS Hydraulics Week 41 (we 11 Jan 08)" xfId="493"/>
    <cellStyle name="_VAS Q2 QPB forecast" xfId="494"/>
    <cellStyle name="_Virgin p&amp;l" xfId="1298"/>
    <cellStyle name="_Virgin p&amp;l_2011 LRP Master (PR) vHome Phone" xfId="1299"/>
    <cellStyle name="_Virgin p&amp;l_2011 LRP Master (PR) vHome Phone_Ofcom" xfId="1300"/>
    <cellStyle name="_Virgin p&amp;l_2012 Base Walk" xfId="1301"/>
    <cellStyle name="_Virgin p&amp;l_2012 Base Walk_Ofcom" xfId="1302"/>
    <cellStyle name="_Virgin p&amp;l_287 Closing Base for LRP" xfId="1303"/>
    <cellStyle name="_Virgin p&amp;l_287 Closing Base for LRP_Ofcom" xfId="1304"/>
    <cellStyle name="_Virgin p&amp;l_Book3" xfId="1305"/>
    <cellStyle name="_Virgin p&amp;l_Book3_Ofcom" xfId="1306"/>
    <cellStyle name="_Virgin p&amp;l_C&amp;R (2.10)" xfId="1307"/>
    <cellStyle name="_Virgin p&amp;l_C&amp;R (2.10)_Ofcom" xfId="1308"/>
    <cellStyle name="_Virgin p&amp;l_C&amp;R (3.9)v1" xfId="1309"/>
    <cellStyle name="_Virgin p&amp;l_C&amp;R (3.9)v1_Ofcom" xfId="1310"/>
    <cellStyle name="_Virgin p&amp;l_C&amp;R (5.7)" xfId="1311"/>
    <cellStyle name="_Virgin p&amp;l_C&amp;R (5.7)_Ofcom" xfId="1312"/>
    <cellStyle name="_Virgin p&amp;l_C&amp;R (6.6)v2 recovered" xfId="1313"/>
    <cellStyle name="_Virgin p&amp;l_C&amp;R (6.6)v2 recovered_Ofcom" xfId="1314"/>
    <cellStyle name="_Virgin p&amp;l_C&amp;R (7.5)" xfId="1315"/>
    <cellStyle name="_Virgin p&amp;l_C&amp;R (7.5)_Ofcom" xfId="1316"/>
    <cellStyle name="_Virgin p&amp;l_C&amp;R (8.4)" xfId="1317"/>
    <cellStyle name="_Virgin p&amp;l_C&amp;R (8.4)_Ofcom" xfId="1318"/>
    <cellStyle name="_Virgin p&amp;l_C&amp;R (8.4v1)" xfId="1319"/>
    <cellStyle name="_Virgin p&amp;l_C&amp;R (8.4v1)_Ofcom" xfId="1320"/>
    <cellStyle name="_Virgin p&amp;l_C&amp;R (9.3)v1" xfId="1321"/>
    <cellStyle name="_Virgin p&amp;l_C&amp;R (9.3)v1_Ofcom" xfId="1322"/>
    <cellStyle name="_Virgin p&amp;l_C&amp;R (9.3)v2" xfId="1323"/>
    <cellStyle name="_Virgin p&amp;l_C&amp;R (9.3)v2_Ofcom" xfId="1324"/>
    <cellStyle name="_Virgin p&amp;l_CLV base change (10.2)v5 PL" xfId="1325"/>
    <cellStyle name="_Virgin p&amp;l_CLV base change (10.2)v5 PL_C&amp;R (7.5)" xfId="1326"/>
    <cellStyle name="_Virgin p&amp;l_CLV base change (10.2)v5 PL_C&amp;R (7.5)_Ofcom" xfId="1327"/>
    <cellStyle name="_Virgin p&amp;l_CLV base change (10.2)v5 PL_Ofcom" xfId="1328"/>
    <cellStyle name="_Virgin p&amp;l_Ofcom" xfId="1329"/>
    <cellStyle name="_Virgin p&amp;l_Workings" xfId="1330"/>
    <cellStyle name="_Virgin p&amp;l_Workings_Ofcom" xfId="1331"/>
    <cellStyle name="_Voice Campaign Summary" xfId="495"/>
    <cellStyle name="_Voice Retention" xfId="496"/>
    <cellStyle name="_Volume, Tier and upsell summary (7.5) Jul act" xfId="1332"/>
    <cellStyle name="_Volumes" xfId="497"/>
    <cellStyle name="_Volumes_Forecast - BTB" xfId="498"/>
    <cellStyle name="_Volumes_Forecast - Other" xfId="499"/>
    <cellStyle name="_Volumes_Forecast - Total" xfId="500"/>
    <cellStyle name="_Volumes_Forecast - VCT Allocation" xfId="501"/>
    <cellStyle name="_Week19 CS values(150)" xfId="502"/>
    <cellStyle name="_Week19 CS values(FM)" xfId="503"/>
    <cellStyle name="_Week20 CS values(150)" xfId="504"/>
    <cellStyle name="_Week20 CS values(BusSales)" xfId="505"/>
    <cellStyle name="_Week20 CS values(FM)" xfId="506"/>
    <cellStyle name="_Week21 CS values(150)" xfId="507"/>
    <cellStyle name="_Week21 CS values(BusSales)" xfId="508"/>
    <cellStyle name="_Week21 CS values(FM)" xfId="509"/>
    <cellStyle name="_Week21 CS values(Sales)" xfId="510"/>
    <cellStyle name="_Weekly Reporting Data Inscope Wk20" xfId="511"/>
    <cellStyle name="_Weekly Reporting Data Inscope Wk21" xfId="512"/>
    <cellStyle name="_WEEKLY_BUND_REPORT_NEW_DEV" xfId="1333"/>
    <cellStyle name="_WEEKLY_BUND_REPORT_NEW_DEV_287 Closing Base for LRP" xfId="1334"/>
    <cellStyle name="_WLR3 BT Basic 08-09" xfId="513"/>
    <cellStyle name="_WLR3 Calling Features" xfId="514"/>
    <cellStyle name="_WLR3 sheets for 09-10 mega file" xfId="515"/>
    <cellStyle name="_WPR Templates Q4(New)" xfId="516"/>
    <cellStyle name="’Ê‰Ý_Region Orders (2)" xfId="1335"/>
    <cellStyle name="£,Input-HC" xfId="35"/>
    <cellStyle name="£,Input-linked" xfId="36"/>
    <cellStyle name="£,k,Presentation" xfId="37"/>
    <cellStyle name="£,m,Presentation" xfId="38"/>
    <cellStyle name="£,Presentation" xfId="39"/>
    <cellStyle name="€,k,Presentation" xfId="40"/>
    <cellStyle name="€,m,Presentation" xfId="41"/>
    <cellStyle name="€,Presentation" xfId="42"/>
    <cellStyle name="=C:\WINNT\SYSTEM32\COMMAND.COM" xfId="517"/>
    <cellStyle name="=C:\WINNT\SYSTEM32\COMMAND.COM 2" xfId="1336"/>
    <cellStyle name="=C:\WINNT35\SYSTEM32\COMMAND.COM" xfId="518"/>
    <cellStyle name="•W€_Pacific Region P&amp;L" xfId="1337"/>
    <cellStyle name="0,0_x000d__x000a_NA_x000d__x000a_" xfId="519"/>
    <cellStyle name="1" xfId="1338"/>
    <cellStyle name="1_2011 LRP Master (PR) vHome Phone" xfId="1339"/>
    <cellStyle name="1_2011 LRP Master (PR) vHome Phone_2012 Base Walk" xfId="1340"/>
    <cellStyle name="1_2011 LRP Master (PR) vHome Phone_287 Closing Base for LRP" xfId="1341"/>
    <cellStyle name="1_2011 LRP Master (PR) vHome Phone_Book3" xfId="1342"/>
    <cellStyle name="1_2011 LRP Master (PR) vHome Phone_C&amp;R (2.10)" xfId="1343"/>
    <cellStyle name="1_2011 LRP Master (PR) vHome Phone_C&amp;R (3.9)v1" xfId="1344"/>
    <cellStyle name="1_2011 LRP Master (PR) vHome Phone_C&amp;R (5.7)" xfId="1345"/>
    <cellStyle name="1_2011 LRP Master (PR) vHome Phone_C&amp;R (6.6)v2 recovered" xfId="1346"/>
    <cellStyle name="1_2011 LRP Master (PR) vHome Phone_C&amp;R (7.5)" xfId="1347"/>
    <cellStyle name="1_2011 LRP Master (PR) vHome Phone_C&amp;R (8.4)" xfId="1348"/>
    <cellStyle name="1_2011 LRP Master (PR) vHome Phone_C&amp;R (8.4v1)" xfId="1349"/>
    <cellStyle name="1_2011 LRP Master (PR) vHome Phone_C&amp;R (9.3)v1" xfId="1350"/>
    <cellStyle name="1_2011 LRP Master (PR) vHome Phone_C&amp;R (9.3)v2" xfId="1351"/>
    <cellStyle name="1_CLV base change (10.2)v5 PL" xfId="1352"/>
    <cellStyle name="1_CLV base change (10.2)v5 PL_C&amp;R (7.5)" xfId="1353"/>
    <cellStyle name="15.2" xfId="520"/>
    <cellStyle name="aaa" xfId="1354"/>
    <cellStyle name="ÅëÈ­ [0]_laroux" xfId="521"/>
    <cellStyle name="ÅëÈ­_laroux" xfId="522"/>
    <cellStyle name="AFE" xfId="523"/>
    <cellStyle name="args.style" xfId="1355"/>
    <cellStyle name="ÄÞ¸¶ [0]_laroux" xfId="524"/>
    <cellStyle name="ÄÞ¸¶_laroux" xfId="525"/>
    <cellStyle name="AxlColour" xfId="1356"/>
    <cellStyle name="BlankZero" xfId="526"/>
    <cellStyle name="Blue" xfId="1357"/>
    <cellStyle name="Body" xfId="527"/>
    <cellStyle name="Border Heavy" xfId="1358"/>
    <cellStyle name="Border Thin" xfId="1359"/>
    <cellStyle name="Border Thin 2" xfId="2410"/>
    <cellStyle name="Border Thin 3" xfId="3883"/>
    <cellStyle name="Bottom Border" xfId="1360"/>
    <cellStyle name="Bottom Border 2" xfId="2411"/>
    <cellStyle name="Bottom Border 3" xfId="3917"/>
    <cellStyle name="BritPound" xfId="1361"/>
    <cellStyle name="C:\Data\MS\Excel" xfId="1362"/>
    <cellStyle name="Ç¥ÁØ_ÀÎÀç°³¹ß¿ø" xfId="528"/>
    <cellStyle name="Calc" xfId="529"/>
    <cellStyle name="Calc - Blue" xfId="530"/>
    <cellStyle name="Calc - Feed" xfId="531"/>
    <cellStyle name="Calc - Green" xfId="532"/>
    <cellStyle name="Calc - Grey" xfId="533"/>
    <cellStyle name="Calc - Light" xfId="534"/>
    <cellStyle name="Calc - Light White" xfId="535"/>
    <cellStyle name="Calc - White" xfId="536"/>
    <cellStyle name="Calc - White Light" xfId="537"/>
    <cellStyle name="Calc - White_AOP Budget Bible 211105 v1" xfId="538"/>
    <cellStyle name="CALC Amount" xfId="1363"/>
    <cellStyle name="CALC Amount [1]" xfId="1364"/>
    <cellStyle name="CALC Amount [2]" xfId="1365"/>
    <cellStyle name="CALC Amount Total" xfId="1366"/>
    <cellStyle name="CALC Amount Total [1]" xfId="1367"/>
    <cellStyle name="CALC Amount Total [1] 2" xfId="1976"/>
    <cellStyle name="CALC Amount Total [1] 2 10" xfId="3484"/>
    <cellStyle name="CALC Amount Total [1] 2 11" xfId="3587"/>
    <cellStyle name="CALC Amount Total [1] 2 12" xfId="3692"/>
    <cellStyle name="CALC Amount Total [1] 2 13" xfId="4105"/>
    <cellStyle name="CALC Amount Total [1] 2 14" xfId="4225"/>
    <cellStyle name="CALC Amount Total [1] 2 15" xfId="4301"/>
    <cellStyle name="CALC Amount Total [1] 2 2" xfId="2762"/>
    <cellStyle name="CALC Amount Total [1] 2 3" xfId="2928"/>
    <cellStyle name="CALC Amount Total [1] 2 4" xfId="3043"/>
    <cellStyle name="CALC Amount Total [1] 2 5" xfId="3155"/>
    <cellStyle name="CALC Amount Total [1] 2 6" xfId="3282"/>
    <cellStyle name="CALC Amount Total [1] 2 7" xfId="3315"/>
    <cellStyle name="CALC Amount Total [1] 2 8" xfId="2383"/>
    <cellStyle name="CALC Amount Total [1] 2 9" xfId="3440"/>
    <cellStyle name="CALC Amount Total [1] 3" xfId="1967"/>
    <cellStyle name="CALC Amount Total [1] 3 10" xfId="3475"/>
    <cellStyle name="CALC Amount Total [1] 3 11" xfId="3579"/>
    <cellStyle name="CALC Amount Total [1] 3 12" xfId="3683"/>
    <cellStyle name="CALC Amount Total [1] 3 13" xfId="4097"/>
    <cellStyle name="CALC Amount Total [1] 3 14" xfId="4216"/>
    <cellStyle name="CALC Amount Total [1] 3 15" xfId="4293"/>
    <cellStyle name="CALC Amount Total [1] 3 2" xfId="2754"/>
    <cellStyle name="CALC Amount Total [1] 3 3" xfId="2919"/>
    <cellStyle name="CALC Amount Total [1] 3 4" xfId="3034"/>
    <cellStyle name="CALC Amount Total [1] 3 5" xfId="3146"/>
    <cellStyle name="CALC Amount Total [1] 3 6" xfId="3273"/>
    <cellStyle name="CALC Amount Total [1] 3 7" xfId="2086"/>
    <cellStyle name="CALC Amount Total [1] 3 8" xfId="2268"/>
    <cellStyle name="CALC Amount Total [1] 3 9" xfId="3434"/>
    <cellStyle name="CALC Amount Total [1] 4" xfId="2004"/>
    <cellStyle name="CALC Amount Total [1] 4 10" xfId="3509"/>
    <cellStyle name="CALC Amount Total [1] 4 11" xfId="3608"/>
    <cellStyle name="CALC Amount Total [1] 4 12" xfId="3717"/>
    <cellStyle name="CALC Amount Total [1] 4 13" xfId="4123"/>
    <cellStyle name="CALC Amount Total [1] 4 14" xfId="4241"/>
    <cellStyle name="CALC Amount Total [1] 4 15" xfId="4321"/>
    <cellStyle name="CALC Amount Total [1] 4 2" xfId="2780"/>
    <cellStyle name="CALC Amount Total [1] 4 3" xfId="2950"/>
    <cellStyle name="CALC Amount Total [1] 4 4" xfId="3064"/>
    <cellStyle name="CALC Amount Total [1] 4 5" xfId="3181"/>
    <cellStyle name="CALC Amount Total [1] 4 6" xfId="3307"/>
    <cellStyle name="CALC Amount Total [1] 4 7" xfId="2221"/>
    <cellStyle name="CALC Amount Total [1] 4 8" xfId="2343"/>
    <cellStyle name="CALC Amount Total [1] 4 9" xfId="3448"/>
    <cellStyle name="CALC Amount Total [1] 5" xfId="1796"/>
    <cellStyle name="CALC Amount Total [1] 5 2" xfId="2839"/>
    <cellStyle name="CALC Amount Total [1] 5 3" xfId="3955"/>
    <cellStyle name="CALC Amount Total [1] 5 4" xfId="3831"/>
    <cellStyle name="CALC Amount Total [1] 6" xfId="2070"/>
    <cellStyle name="CALC Amount Total [1] 7" xfId="2274"/>
    <cellStyle name="CALC Amount Total [1] 8" xfId="3767"/>
    <cellStyle name="CALC Amount Total [2]" xfId="1368"/>
    <cellStyle name="CALC Amount Total [2] 2" xfId="1913"/>
    <cellStyle name="CALC Amount Total [2] 2 10" xfId="2334"/>
    <cellStyle name="CALC Amount Total [2] 2 11" xfId="3542"/>
    <cellStyle name="CALC Amount Total [2] 2 12" xfId="3642"/>
    <cellStyle name="CALC Amount Total [2] 2 13" xfId="4062"/>
    <cellStyle name="CALC Amount Total [2] 2 14" xfId="4183"/>
    <cellStyle name="CALC Amount Total [2] 2 15" xfId="3839"/>
    <cellStyle name="CALC Amount Total [2] 2 2" xfId="2713"/>
    <cellStyle name="CALC Amount Total [2] 2 3" xfId="2878"/>
    <cellStyle name="CALC Amount Total [2] 2 4" xfId="2991"/>
    <cellStyle name="CALC Amount Total [2] 2 5" xfId="3103"/>
    <cellStyle name="CALC Amount Total [2] 2 6" xfId="3230"/>
    <cellStyle name="CALC Amount Total [2] 2 7" xfId="2193"/>
    <cellStyle name="CALC Amount Total [2] 2 8" xfId="3260"/>
    <cellStyle name="CALC Amount Total [2] 2 9" xfId="3411"/>
    <cellStyle name="CALC Amount Total [2] 3" xfId="2017"/>
    <cellStyle name="CALC Amount Total [2] 3 10" xfId="3515"/>
    <cellStyle name="CALC Amount Total [2] 3 11" xfId="3614"/>
    <cellStyle name="CALC Amount Total [2] 3 12" xfId="3723"/>
    <cellStyle name="CALC Amount Total [2] 3 13" xfId="4129"/>
    <cellStyle name="CALC Amount Total [2] 3 14" xfId="4247"/>
    <cellStyle name="CALC Amount Total [2] 3 15" xfId="4327"/>
    <cellStyle name="CALC Amount Total [2] 3 2" xfId="2788"/>
    <cellStyle name="CALC Amount Total [2] 3 3" xfId="2958"/>
    <cellStyle name="CALC Amount Total [2] 3 4" xfId="3070"/>
    <cellStyle name="CALC Amount Total [2] 3 5" xfId="3187"/>
    <cellStyle name="CALC Amount Total [2] 3 6" xfId="3314"/>
    <cellStyle name="CALC Amount Total [2] 3 7" xfId="3360"/>
    <cellStyle name="CALC Amount Total [2] 3 8" xfId="3389"/>
    <cellStyle name="CALC Amount Total [2] 3 9" xfId="3452"/>
    <cellStyle name="CALC Amount Total [2] 4" xfId="1983"/>
    <cellStyle name="CALC Amount Total [2] 4 10" xfId="3491"/>
    <cellStyle name="CALC Amount Total [2] 4 11" xfId="3593"/>
    <cellStyle name="CALC Amount Total [2] 4 12" xfId="3699"/>
    <cellStyle name="CALC Amount Total [2] 4 13" xfId="4110"/>
    <cellStyle name="CALC Amount Total [2] 4 14" xfId="4231"/>
    <cellStyle name="CALC Amount Total [2] 4 15" xfId="4307"/>
    <cellStyle name="CALC Amount Total [2] 4 2" xfId="2767"/>
    <cellStyle name="CALC Amount Total [2] 4 3" xfId="2935"/>
    <cellStyle name="CALC Amount Total [2] 4 4" xfId="3049"/>
    <cellStyle name="CALC Amount Total [2] 4 5" xfId="3162"/>
    <cellStyle name="CALC Amount Total [2] 4 6" xfId="3289"/>
    <cellStyle name="CALC Amount Total [2] 4 7" xfId="2436"/>
    <cellStyle name="CALC Amount Total [2] 4 8" xfId="2248"/>
    <cellStyle name="CALC Amount Total [2] 4 9" xfId="3443"/>
    <cellStyle name="CALC Amount Total [2] 5" xfId="1797"/>
    <cellStyle name="CALC Amount Total [2] 5 2" xfId="2135"/>
    <cellStyle name="CALC Amount Total [2] 5 3" xfId="3956"/>
    <cellStyle name="CALC Amount Total [2] 5 4" xfId="3783"/>
    <cellStyle name="CALC Amount Total [2] 6" xfId="2071"/>
    <cellStyle name="CALC Amount Total [2] 7" xfId="2127"/>
    <cellStyle name="CALC Amount Total [2] 8" xfId="3768"/>
    <cellStyle name="CALC Amount Total 10" xfId="1795"/>
    <cellStyle name="CALC Amount Total 10 2" xfId="3191"/>
    <cellStyle name="CALC Amount Total 10 3" xfId="3954"/>
    <cellStyle name="CALC Amount Total 10 4" xfId="3782"/>
    <cellStyle name="CALC Amount Total 11" xfId="2069"/>
    <cellStyle name="CALC Amount Total 12" xfId="2413"/>
    <cellStyle name="CALC Amount Total 13" xfId="2326"/>
    <cellStyle name="CALC Amount Total 14" xfId="2346"/>
    <cellStyle name="CALC Amount Total 15" xfId="2155"/>
    <cellStyle name="CALC Amount Total 16" xfId="2281"/>
    <cellStyle name="CALC Amount Total 17" xfId="2293"/>
    <cellStyle name="CALC Amount Total 18" xfId="3338"/>
    <cellStyle name="CALC Amount Total 19" xfId="2270"/>
    <cellStyle name="CALC Amount Total 2" xfId="1914"/>
    <cellStyle name="CALC Amount Total 2 10" xfId="2209"/>
    <cellStyle name="CALC Amount Total 2 11" xfId="3543"/>
    <cellStyle name="CALC Amount Total 2 12" xfId="3643"/>
    <cellStyle name="CALC Amount Total 2 13" xfId="4063"/>
    <cellStyle name="CALC Amount Total 2 14" xfId="4184"/>
    <cellStyle name="CALC Amount Total 2 15" xfId="3789"/>
    <cellStyle name="CALC Amount Total 2 2" xfId="2714"/>
    <cellStyle name="CALC Amount Total 2 3" xfId="2879"/>
    <cellStyle name="CALC Amount Total 2 4" xfId="2992"/>
    <cellStyle name="CALC Amount Total 2 5" xfId="3104"/>
    <cellStyle name="CALC Amount Total 2 6" xfId="3231"/>
    <cellStyle name="CALC Amount Total 2 7" xfId="2194"/>
    <cellStyle name="CALC Amount Total 2 8" xfId="2203"/>
    <cellStyle name="CALC Amount Total 2 9" xfId="3412"/>
    <cellStyle name="CALC Amount Total 20" xfId="3312"/>
    <cellStyle name="CALC Amount Total 21" xfId="3337"/>
    <cellStyle name="CALC Amount Total 22" xfId="2138"/>
    <cellStyle name="CALC Amount Total 23" xfId="2136"/>
    <cellStyle name="CALC Amount Total 24" xfId="3822"/>
    <cellStyle name="CALC Amount Total 25" xfId="3795"/>
    <cellStyle name="CALC Amount Total 26" xfId="3827"/>
    <cellStyle name="CALC Amount Total 3" xfId="1927"/>
    <cellStyle name="CALC Amount Total 3 10" xfId="2611"/>
    <cellStyle name="CALC Amount Total 3 11" xfId="3552"/>
    <cellStyle name="CALC Amount Total 3 12" xfId="3652"/>
    <cellStyle name="CALC Amount Total 3 13" xfId="4072"/>
    <cellStyle name="CALC Amount Total 3 14" xfId="4192"/>
    <cellStyle name="CALC Amount Total 3 15" xfId="4268"/>
    <cellStyle name="CALC Amount Total 3 2" xfId="2724"/>
    <cellStyle name="CALC Amount Total 3 3" xfId="2888"/>
    <cellStyle name="CALC Amount Total 3 4" xfId="3002"/>
    <cellStyle name="CALC Amount Total 3 5" xfId="3113"/>
    <cellStyle name="CALC Amount Total 3 6" xfId="3241"/>
    <cellStyle name="CALC Amount Total 3 7" xfId="2354"/>
    <cellStyle name="CALC Amount Total 3 8" xfId="2228"/>
    <cellStyle name="CALC Amount Total 3 9" xfId="3419"/>
    <cellStyle name="CALC Amount Total 4" xfId="1997"/>
    <cellStyle name="CALC Amount Total 4 10" xfId="3503"/>
    <cellStyle name="CALC Amount Total 4 11" xfId="3602"/>
    <cellStyle name="CALC Amount Total 4 12" xfId="3711"/>
    <cellStyle name="CALC Amount Total 4 13" xfId="4119"/>
    <cellStyle name="CALC Amount Total 4 14" xfId="4237"/>
    <cellStyle name="CALC Amount Total 4 15" xfId="4316"/>
    <cellStyle name="CALC Amount Total 4 2" xfId="2775"/>
    <cellStyle name="CALC Amount Total 4 3" xfId="2944"/>
    <cellStyle name="CALC Amount Total 4 4" xfId="3058"/>
    <cellStyle name="CALC Amount Total 4 5" xfId="3175"/>
    <cellStyle name="CALC Amount Total 4 6" xfId="3301"/>
    <cellStyle name="CALC Amount Total 4 7" xfId="2107"/>
    <cellStyle name="CALC Amount Total 4 8" xfId="2142"/>
    <cellStyle name="CALC Amount Total 4 9" xfId="3446"/>
    <cellStyle name="CALC Amount Total 5" xfId="2005"/>
    <cellStyle name="CALC Amount Total 5 10" xfId="3510"/>
    <cellStyle name="CALC Amount Total 5 11" xfId="3609"/>
    <cellStyle name="CALC Amount Total 5 12" xfId="3718"/>
    <cellStyle name="CALC Amount Total 5 13" xfId="4124"/>
    <cellStyle name="CALC Amount Total 5 14" xfId="4242"/>
    <cellStyle name="CALC Amount Total 5 15" xfId="4322"/>
    <cellStyle name="CALC Amount Total 5 2" xfId="2781"/>
    <cellStyle name="CALC Amount Total 5 3" xfId="2951"/>
    <cellStyle name="CALC Amount Total 5 4" xfId="3065"/>
    <cellStyle name="CALC Amount Total 5 5" xfId="3182"/>
    <cellStyle name="CALC Amount Total 5 6" xfId="3308"/>
    <cellStyle name="CALC Amount Total 5 7" xfId="2183"/>
    <cellStyle name="CALC Amount Total 5 8" xfId="2336"/>
    <cellStyle name="CALC Amount Total 5 9" xfId="3449"/>
    <cellStyle name="CALC Amount Total 6" xfId="1947"/>
    <cellStyle name="CALC Amount Total 6 10" xfId="2472"/>
    <cellStyle name="CALC Amount Total 6 11" xfId="3566"/>
    <cellStyle name="CALC Amount Total 6 12" xfId="3669"/>
    <cellStyle name="CALC Amount Total 6 13" xfId="4085"/>
    <cellStyle name="CALC Amount Total 6 14" xfId="4205"/>
    <cellStyle name="CALC Amount Total 6 15" xfId="4281"/>
    <cellStyle name="CALC Amount Total 6 2" xfId="2739"/>
    <cellStyle name="CALC Amount Total 6 3" xfId="2904"/>
    <cellStyle name="CALC Amount Total 6 4" xfId="3019"/>
    <cellStyle name="CALC Amount Total 6 5" xfId="3130"/>
    <cellStyle name="CALC Amount Total 6 6" xfId="3258"/>
    <cellStyle name="CALC Amount Total 6 7" xfId="2151"/>
    <cellStyle name="CALC Amount Total 6 8" xfId="2814"/>
    <cellStyle name="CALC Amount Total 6 9" xfId="3427"/>
    <cellStyle name="CALC Amount Total 7" xfId="2012"/>
    <cellStyle name="CALC Amount Total 7 10" xfId="3512"/>
    <cellStyle name="CALC Amount Total 7 11" xfId="3611"/>
    <cellStyle name="CALC Amount Total 7 12" xfId="3720"/>
    <cellStyle name="CALC Amount Total 7 13" xfId="4126"/>
    <cellStyle name="CALC Amount Total 7 14" xfId="4244"/>
    <cellStyle name="CALC Amount Total 7 15" xfId="4324"/>
    <cellStyle name="CALC Amount Total 7 2" xfId="2784"/>
    <cellStyle name="CALC Amount Total 7 3" xfId="2954"/>
    <cellStyle name="CALC Amount Total 7 4" xfId="3067"/>
    <cellStyle name="CALC Amount Total 7 5" xfId="3184"/>
    <cellStyle name="CALC Amount Total 7 6" xfId="3310"/>
    <cellStyle name="CALC Amount Total 7 7" xfId="3235"/>
    <cellStyle name="CALC Amount Total 7 8" xfId="3386"/>
    <cellStyle name="CALC Amount Total 7 9" xfId="3451"/>
    <cellStyle name="CALC Amount Total 8" xfId="2023"/>
    <cellStyle name="CALC Amount Total 8 10" xfId="3518"/>
    <cellStyle name="CALC Amount Total 8 11" xfId="3616"/>
    <cellStyle name="CALC Amount Total 8 12" xfId="3725"/>
    <cellStyle name="CALC Amount Total 8 13" xfId="4134"/>
    <cellStyle name="CALC Amount Total 8 14" xfId="4249"/>
    <cellStyle name="CALC Amount Total 8 15" xfId="4329"/>
    <cellStyle name="CALC Amount Total 8 2" xfId="2792"/>
    <cellStyle name="CALC Amount Total 8 3" xfId="2962"/>
    <cellStyle name="CALC Amount Total 8 4" xfId="3072"/>
    <cellStyle name="CALC Amount Total 8 5" xfId="3190"/>
    <cellStyle name="CALC Amount Total 8 6" xfId="3317"/>
    <cellStyle name="CALC Amount Total 8 7" xfId="3364"/>
    <cellStyle name="CALC Amount Total 8 8" xfId="3391"/>
    <cellStyle name="CALC Amount Total 8 9" xfId="3455"/>
    <cellStyle name="CALC Amount Total 9" xfId="2039"/>
    <cellStyle name="CALC Amount Total 9 10" xfId="3533"/>
    <cellStyle name="CALC Amount Total 9 11" xfId="3629"/>
    <cellStyle name="CALC Amount Total 9 12" xfId="3740"/>
    <cellStyle name="CALC Amount Total 9 13" xfId="4148"/>
    <cellStyle name="CALC Amount Total 9 14" xfId="4261"/>
    <cellStyle name="CALC Amount Total 9 15" xfId="4341"/>
    <cellStyle name="CALC Amount Total 9 2" xfId="2804"/>
    <cellStyle name="CALC Amount Total 9 3" xfId="2977"/>
    <cellStyle name="CALC Amount Total 9 4" xfId="3086"/>
    <cellStyle name="CALC Amount Total 9 5" xfId="3206"/>
    <cellStyle name="CALC Amount Total 9 6" xfId="3332"/>
    <cellStyle name="CALC Amount Total 9 7" xfId="3372"/>
    <cellStyle name="CALC Amount Total 9 8" xfId="3406"/>
    <cellStyle name="CALC Amount Total 9 9" xfId="3460"/>
    <cellStyle name="CALC Amount Total_2011 LRP Master (PR) vHome Phone" xfId="1369"/>
    <cellStyle name="CALC Amount_2011 LRP Master (PR) vHome Phone" xfId="1370"/>
    <cellStyle name="CALC Currency" xfId="1371"/>
    <cellStyle name="Calc Currency (0)" xfId="539"/>
    <cellStyle name="Calc Currency (2)" xfId="1372"/>
    <cellStyle name="CALC Currency [1]" xfId="1373"/>
    <cellStyle name="CALC Currency [2]" xfId="1374"/>
    <cellStyle name="CALC Currency Total" xfId="1375"/>
    <cellStyle name="CALC Currency Total [1]" xfId="1376"/>
    <cellStyle name="CALC Currency Total [1] 2" xfId="1911"/>
    <cellStyle name="CALC Currency Total [1] 2 10" xfId="2450"/>
    <cellStyle name="CALC Currency Total [1] 2 11" xfId="3540"/>
    <cellStyle name="CALC Currency Total [1] 2 12" xfId="3640"/>
    <cellStyle name="CALC Currency Total [1] 2 13" xfId="4060"/>
    <cellStyle name="CALC Currency Total [1] 2 14" xfId="4181"/>
    <cellStyle name="CALC Currency Total [1] 2 15" xfId="3818"/>
    <cellStyle name="CALC Currency Total [1] 2 2" xfId="2711"/>
    <cellStyle name="CALC Currency Total [1] 2 3" xfId="2876"/>
    <cellStyle name="CALC Currency Total [1] 2 4" xfId="2989"/>
    <cellStyle name="CALC Currency Total [1] 2 5" xfId="3101"/>
    <cellStyle name="CALC Currency Total [1] 2 6" xfId="3228"/>
    <cellStyle name="CALC Currency Total [1] 2 7" xfId="2278"/>
    <cellStyle name="CALC Currency Total [1] 2 8" xfId="2224"/>
    <cellStyle name="CALC Currency Total [1] 2 9" xfId="3409"/>
    <cellStyle name="CALC Currency Total [1] 3" xfId="1987"/>
    <cellStyle name="CALC Currency Total [1] 3 10" xfId="3495"/>
    <cellStyle name="CALC Currency Total [1] 3 11" xfId="3595"/>
    <cellStyle name="CALC Currency Total [1] 3 12" xfId="3703"/>
    <cellStyle name="CALC Currency Total [1] 3 13" xfId="4113"/>
    <cellStyle name="CALC Currency Total [1] 3 14" xfId="4233"/>
    <cellStyle name="CALC Currency Total [1] 3 15" xfId="4309"/>
    <cellStyle name="CALC Currency Total [1] 3 2" xfId="2769"/>
    <cellStyle name="CALC Currency Total [1] 3 3" xfId="2937"/>
    <cellStyle name="CALC Currency Total [1] 3 4" xfId="3051"/>
    <cellStyle name="CALC Currency Total [1] 3 5" xfId="3166"/>
    <cellStyle name="CALC Currency Total [1] 3 6" xfId="3293"/>
    <cellStyle name="CALC Currency Total [1] 3 7" xfId="2217"/>
    <cellStyle name="CALC Currency Total [1] 3 8" xfId="2357"/>
    <cellStyle name="CALC Currency Total [1] 3 9" xfId="3444"/>
    <cellStyle name="CALC Currency Total [1] 4" xfId="1916"/>
    <cellStyle name="CALC Currency Total [1] 4 10" xfId="3353"/>
    <cellStyle name="CALC Currency Total [1] 4 11" xfId="3545"/>
    <cellStyle name="CALC Currency Total [1] 4 12" xfId="3645"/>
    <cellStyle name="CALC Currency Total [1] 4 13" xfId="4065"/>
    <cellStyle name="CALC Currency Total [1] 4 14" xfId="4186"/>
    <cellStyle name="CALC Currency Total [1] 4 15" xfId="3749"/>
    <cellStyle name="CALC Currency Total [1] 4 2" xfId="2716"/>
    <cellStyle name="CALC Currency Total [1] 4 3" xfId="2881"/>
    <cellStyle name="CALC Currency Total [1] 4 4" xfId="2994"/>
    <cellStyle name="CALC Currency Total [1] 4 5" xfId="3106"/>
    <cellStyle name="CALC Currency Total [1] 4 6" xfId="3233"/>
    <cellStyle name="CALC Currency Total [1] 4 7" xfId="2404"/>
    <cellStyle name="CALC Currency Total [1] 4 8" xfId="2225"/>
    <cellStyle name="CALC Currency Total [1] 4 9" xfId="3414"/>
    <cellStyle name="CALC Currency Total [1] 5" xfId="1799"/>
    <cellStyle name="CALC Currency Total [1] 5 2" xfId="2535"/>
    <cellStyle name="CALC Currency Total [1] 5 3" xfId="3958"/>
    <cellStyle name="CALC Currency Total [1] 5 4" xfId="3833"/>
    <cellStyle name="CALC Currency Total [1] 6" xfId="2073"/>
    <cellStyle name="CALC Currency Total [1] 7" xfId="2395"/>
    <cellStyle name="CALC Currency Total [1] 8" xfId="3756"/>
    <cellStyle name="CALC Currency Total [2]" xfId="1377"/>
    <cellStyle name="CALC Currency Total [2] 2" xfId="1975"/>
    <cellStyle name="CALC Currency Total [2] 2 10" xfId="3483"/>
    <cellStyle name="CALC Currency Total [2] 2 11" xfId="3586"/>
    <cellStyle name="CALC Currency Total [2] 2 12" xfId="3691"/>
    <cellStyle name="CALC Currency Total [2] 2 13" xfId="4104"/>
    <cellStyle name="CALC Currency Total [2] 2 14" xfId="4224"/>
    <cellStyle name="CALC Currency Total [2] 2 15" xfId="4300"/>
    <cellStyle name="CALC Currency Total [2] 2 2" xfId="2761"/>
    <cellStyle name="CALC Currency Total [2] 2 3" xfId="2927"/>
    <cellStyle name="CALC Currency Total [2] 2 4" xfId="3042"/>
    <cellStyle name="CALC Currency Total [2] 2 5" xfId="3154"/>
    <cellStyle name="CALC Currency Total [2] 2 6" xfId="3281"/>
    <cellStyle name="CALC Currency Total [2] 2 7" xfId="2443"/>
    <cellStyle name="CALC Currency Total [2] 2 8" xfId="2455"/>
    <cellStyle name="CALC Currency Total [2] 2 9" xfId="3439"/>
    <cellStyle name="CALC Currency Total [2] 3" xfId="1924"/>
    <cellStyle name="CALC Currency Total [2] 3 10" xfId="2121"/>
    <cellStyle name="CALC Currency Total [2] 3 11" xfId="3549"/>
    <cellStyle name="CALC Currency Total [2] 3 12" xfId="3649"/>
    <cellStyle name="CALC Currency Total [2] 3 13" xfId="4069"/>
    <cellStyle name="CALC Currency Total [2] 3 14" xfId="4189"/>
    <cellStyle name="CALC Currency Total [2] 3 15" xfId="4265"/>
    <cellStyle name="CALC Currency Total [2] 3 2" xfId="2721"/>
    <cellStyle name="CALC Currency Total [2] 3 3" xfId="2885"/>
    <cellStyle name="CALC Currency Total [2] 3 4" xfId="2999"/>
    <cellStyle name="CALC Currency Total [2] 3 5" xfId="3110"/>
    <cellStyle name="CALC Currency Total [2] 3 6" xfId="3238"/>
    <cellStyle name="CALC Currency Total [2] 3 7" xfId="2382"/>
    <cellStyle name="CALC Currency Total [2] 3 8" xfId="2254"/>
    <cellStyle name="CALC Currency Total [2] 3 9" xfId="3416"/>
    <cellStyle name="CALC Currency Total [2] 4" xfId="1957"/>
    <cellStyle name="CALC Currency Total [2] 4 10" xfId="3465"/>
    <cellStyle name="CALC Currency Total [2] 4 11" xfId="3570"/>
    <cellStyle name="CALC Currency Total [2] 4 12" xfId="3673"/>
    <cellStyle name="CALC Currency Total [2] 4 13" xfId="4088"/>
    <cellStyle name="CALC Currency Total [2] 4 14" xfId="4208"/>
    <cellStyle name="CALC Currency Total [2] 4 15" xfId="4284"/>
    <cellStyle name="CALC Currency Total [2] 4 2" xfId="2745"/>
    <cellStyle name="CALC Currency Total [2] 4 3" xfId="2909"/>
    <cellStyle name="CALC Currency Total [2] 4 4" xfId="3024"/>
    <cellStyle name="CALC Currency Total [2] 4 5" xfId="3136"/>
    <cellStyle name="CALC Currency Total [2] 4 6" xfId="3263"/>
    <cellStyle name="CALC Currency Total [2] 4 7" xfId="2236"/>
    <cellStyle name="CALC Currency Total [2] 4 8" xfId="2464"/>
    <cellStyle name="CALC Currency Total [2] 4 9" xfId="3428"/>
    <cellStyle name="CALC Currency Total [2] 5" xfId="1800"/>
    <cellStyle name="CALC Currency Total [2] 5 2" xfId="2360"/>
    <cellStyle name="CALC Currency Total [2] 5 3" xfId="3959"/>
    <cellStyle name="CALC Currency Total [2] 5 4" xfId="4130"/>
    <cellStyle name="CALC Currency Total [2] 6" xfId="2074"/>
    <cellStyle name="CALC Currency Total [2] 7" xfId="2401"/>
    <cellStyle name="CALC Currency Total [2] 8" xfId="3757"/>
    <cellStyle name="CALC Currency Total 10" xfId="1798"/>
    <cellStyle name="CALC Currency Total 10 2" xfId="2419"/>
    <cellStyle name="CALC Currency Total 10 3" xfId="3957"/>
    <cellStyle name="CALC Currency Total 10 4" xfId="3832"/>
    <cellStyle name="CALC Currency Total 11" xfId="2072"/>
    <cellStyle name="CALC Currency Total 12" xfId="2414"/>
    <cellStyle name="CALC Currency Total 13" xfId="2324"/>
    <cellStyle name="CALC Currency Total 14" xfId="2349"/>
    <cellStyle name="CALC Currency Total 15" xfId="2152"/>
    <cellStyle name="CALC Currency Total 16" xfId="2959"/>
    <cellStyle name="CALC Currency Total 17" xfId="2129"/>
    <cellStyle name="CALC Currency Total 18" xfId="2844"/>
    <cellStyle name="CALC Currency Total 19" xfId="2147"/>
    <cellStyle name="CALC Currency Total 2" xfId="1912"/>
    <cellStyle name="CALC Currency Total 2 10" xfId="3343"/>
    <cellStyle name="CALC Currency Total 2 11" xfId="3541"/>
    <cellStyle name="CALC Currency Total 2 12" xfId="3641"/>
    <cellStyle name="CALC Currency Total 2 13" xfId="4061"/>
    <cellStyle name="CALC Currency Total 2 14" xfId="4182"/>
    <cellStyle name="CALC Currency Total 2 15" xfId="3819"/>
    <cellStyle name="CALC Currency Total 2 2" xfId="2712"/>
    <cellStyle name="CALC Currency Total 2 3" xfId="2877"/>
    <cellStyle name="CALC Currency Total 2 4" xfId="2990"/>
    <cellStyle name="CALC Currency Total 2 5" xfId="3102"/>
    <cellStyle name="CALC Currency Total 2 6" xfId="3229"/>
    <cellStyle name="CALC Currency Total 2 7" xfId="2854"/>
    <cellStyle name="CALC Currency Total 2 8" xfId="3208"/>
    <cellStyle name="CALC Currency Total 2 9" xfId="3410"/>
    <cellStyle name="CALC Currency Total 20" xfId="2210"/>
    <cellStyle name="CALC Currency Total 21" xfId="2113"/>
    <cellStyle name="CALC Currency Total 22" xfId="2317"/>
    <cellStyle name="CALC Currency Total 23" xfId="2160"/>
    <cellStyle name="CALC Currency Total 24" xfId="3823"/>
    <cellStyle name="CALC Currency Total 25" xfId="3755"/>
    <cellStyle name="CALC Currency Total 26" xfId="3796"/>
    <cellStyle name="CALC Currency Total 3" xfId="1928"/>
    <cellStyle name="CALC Currency Total 3 10" xfId="3347"/>
    <cellStyle name="CALC Currency Total 3 11" xfId="3553"/>
    <cellStyle name="CALC Currency Total 3 12" xfId="3653"/>
    <cellStyle name="CALC Currency Total 3 13" xfId="4073"/>
    <cellStyle name="CALC Currency Total 3 14" xfId="4193"/>
    <cellStyle name="CALC Currency Total 3 15" xfId="4269"/>
    <cellStyle name="CALC Currency Total 3 2" xfId="2725"/>
    <cellStyle name="CALC Currency Total 3 3" xfId="2889"/>
    <cellStyle name="CALC Currency Total 3 4" xfId="3003"/>
    <cellStyle name="CALC Currency Total 3 5" xfId="3114"/>
    <cellStyle name="CALC Currency Total 3 6" xfId="3242"/>
    <cellStyle name="CALC Currency Total 3 7" xfId="2241"/>
    <cellStyle name="CALC Currency Total 3 8" xfId="2387"/>
    <cellStyle name="CALC Currency Total 3 9" xfId="3420"/>
    <cellStyle name="CALC Currency Total 4" xfId="1996"/>
    <cellStyle name="CALC Currency Total 4 10" xfId="3502"/>
    <cellStyle name="CALC Currency Total 4 11" xfId="3601"/>
    <cellStyle name="CALC Currency Total 4 12" xfId="3710"/>
    <cellStyle name="CALC Currency Total 4 13" xfId="4118"/>
    <cellStyle name="CALC Currency Total 4 14" xfId="4236"/>
    <cellStyle name="CALC Currency Total 4 15" xfId="4315"/>
    <cellStyle name="CALC Currency Total 4 2" xfId="2774"/>
    <cellStyle name="CALC Currency Total 4 3" xfId="2943"/>
    <cellStyle name="CALC Currency Total 4 4" xfId="3057"/>
    <cellStyle name="CALC Currency Total 4 5" xfId="3174"/>
    <cellStyle name="CALC Currency Total 4 6" xfId="3300"/>
    <cellStyle name="CALC Currency Total 4 7" xfId="2175"/>
    <cellStyle name="CALC Currency Total 4 8" xfId="3373"/>
    <cellStyle name="CALC Currency Total 4 9" xfId="3445"/>
    <cellStyle name="CALC Currency Total 5" xfId="1968"/>
    <cellStyle name="CALC Currency Total 5 10" xfId="3476"/>
    <cellStyle name="CALC Currency Total 5 11" xfId="3580"/>
    <cellStyle name="CALC Currency Total 5 12" xfId="3684"/>
    <cellStyle name="CALC Currency Total 5 13" xfId="4098"/>
    <cellStyle name="CALC Currency Total 5 14" xfId="4217"/>
    <cellStyle name="CALC Currency Total 5 15" xfId="4294"/>
    <cellStyle name="CALC Currency Total 5 2" xfId="2755"/>
    <cellStyle name="CALC Currency Total 5 3" xfId="2920"/>
    <cellStyle name="CALC Currency Total 5 4" xfId="3035"/>
    <cellStyle name="CALC Currency Total 5 5" xfId="3147"/>
    <cellStyle name="CALC Currency Total 5 6" xfId="3274"/>
    <cellStyle name="CALC Currency Total 5 7" xfId="2087"/>
    <cellStyle name="CALC Currency Total 5 8" xfId="2310"/>
    <cellStyle name="CALC Currency Total 5 9" xfId="3435"/>
    <cellStyle name="CALC Currency Total 6" xfId="1982"/>
    <cellStyle name="CALC Currency Total 6 10" xfId="3490"/>
    <cellStyle name="CALC Currency Total 6 11" xfId="3592"/>
    <cellStyle name="CALC Currency Total 6 12" xfId="3698"/>
    <cellStyle name="CALC Currency Total 6 13" xfId="4109"/>
    <cellStyle name="CALC Currency Total 6 14" xfId="4230"/>
    <cellStyle name="CALC Currency Total 6 15" xfId="4306"/>
    <cellStyle name="CALC Currency Total 6 2" xfId="2766"/>
    <cellStyle name="CALC Currency Total 6 3" xfId="2934"/>
    <cellStyle name="CALC Currency Total 6 4" xfId="3048"/>
    <cellStyle name="CALC Currency Total 6 5" xfId="3161"/>
    <cellStyle name="CALC Currency Total 6 6" xfId="3288"/>
    <cellStyle name="CALC Currency Total 6 7" xfId="2309"/>
    <cellStyle name="CALC Currency Total 6 8" xfId="2855"/>
    <cellStyle name="CALC Currency Total 6 9" xfId="3442"/>
    <cellStyle name="CALC Currency Total 7" xfId="1963"/>
    <cellStyle name="CALC Currency Total 7 10" xfId="3471"/>
    <cellStyle name="CALC Currency Total 7 11" xfId="3575"/>
    <cellStyle name="CALC Currency Total 7 12" xfId="3679"/>
    <cellStyle name="CALC Currency Total 7 13" xfId="4093"/>
    <cellStyle name="CALC Currency Total 7 14" xfId="4213"/>
    <cellStyle name="CALC Currency Total 7 15" xfId="4289"/>
    <cellStyle name="CALC Currency Total 7 2" xfId="2750"/>
    <cellStyle name="CALC Currency Total 7 3" xfId="2915"/>
    <cellStyle name="CALC Currency Total 7 4" xfId="3030"/>
    <cellStyle name="CALC Currency Total 7 5" xfId="3142"/>
    <cellStyle name="CALC Currency Total 7 6" xfId="3269"/>
    <cellStyle name="CALC Currency Total 7 7" xfId="2214"/>
    <cellStyle name="CALC Currency Total 7 8" xfId="2695"/>
    <cellStyle name="CALC Currency Total 7 9" xfId="3431"/>
    <cellStyle name="CALC Currency Total 8" xfId="2008"/>
    <cellStyle name="CALC Currency Total 8 10" xfId="3511"/>
    <cellStyle name="CALC Currency Total 8 11" xfId="3610"/>
    <cellStyle name="CALC Currency Total 8 12" xfId="3719"/>
    <cellStyle name="CALC Currency Total 8 13" xfId="4125"/>
    <cellStyle name="CALC Currency Total 8 14" xfId="4243"/>
    <cellStyle name="CALC Currency Total 8 15" xfId="4323"/>
    <cellStyle name="CALC Currency Total 8 2" xfId="2782"/>
    <cellStyle name="CALC Currency Total 8 3" xfId="2952"/>
    <cellStyle name="CALC Currency Total 8 4" xfId="3066"/>
    <cellStyle name="CALC Currency Total 8 5" xfId="3183"/>
    <cellStyle name="CALC Currency Total 8 6" xfId="3309"/>
    <cellStyle name="CALC Currency Total 8 7" xfId="2437"/>
    <cellStyle name="CALC Currency Total 8 8" xfId="3362"/>
    <cellStyle name="CALC Currency Total 8 9" xfId="3450"/>
    <cellStyle name="CALC Currency Total 9" xfId="2020"/>
    <cellStyle name="CALC Currency Total 9 10" xfId="3517"/>
    <cellStyle name="CALC Currency Total 9 11" xfId="3615"/>
    <cellStyle name="CALC Currency Total 9 12" xfId="3724"/>
    <cellStyle name="CALC Currency Total 9 13" xfId="4132"/>
    <cellStyle name="CALC Currency Total 9 14" xfId="4248"/>
    <cellStyle name="CALC Currency Total 9 15" xfId="4328"/>
    <cellStyle name="CALC Currency Total 9 2" xfId="2791"/>
    <cellStyle name="CALC Currency Total 9 3" xfId="2961"/>
    <cellStyle name="CALC Currency Total 9 4" xfId="3071"/>
    <cellStyle name="CALC Currency Total 9 5" xfId="3188"/>
    <cellStyle name="CALC Currency Total 9 6" xfId="3316"/>
    <cellStyle name="CALC Currency Total 9 7" xfId="3361"/>
    <cellStyle name="CALC Currency Total 9 8" xfId="3390"/>
    <cellStyle name="CALC Currency Total 9 9" xfId="3454"/>
    <cellStyle name="CALC Currency Total_2011 LRP Master (PR) vHome Phone" xfId="1378"/>
    <cellStyle name="CALC Currency_2011 LRP Master (PR) vHome Phone" xfId="1379"/>
    <cellStyle name="CALC Date Long" xfId="1380"/>
    <cellStyle name="CALC Date Short" xfId="1381"/>
    <cellStyle name="CALC Percent" xfId="1382"/>
    <cellStyle name="Calc Percent (0)" xfId="1383"/>
    <cellStyle name="Calc Percent (1)" xfId="1384"/>
    <cellStyle name="Calc Percent (2)" xfId="1385"/>
    <cellStyle name="CALC Percent [1]" xfId="1386"/>
    <cellStyle name="CALC Percent [2]" xfId="1387"/>
    <cellStyle name="CALC Percent Total" xfId="1388"/>
    <cellStyle name="CALC Percent Total [1]" xfId="1389"/>
    <cellStyle name="CALC Percent Total [1] 2" xfId="1910"/>
    <cellStyle name="CALC Percent Total [1] 2 10" xfId="2153"/>
    <cellStyle name="CALC Percent Total [1] 2 11" xfId="3539"/>
    <cellStyle name="CALC Percent Total [1] 2 12" xfId="3639"/>
    <cellStyle name="CALC Percent Total [1] 2 13" xfId="4059"/>
    <cellStyle name="CALC Percent Total [1] 2 14" xfId="4180"/>
    <cellStyle name="CALC Percent Total [1] 2 15" xfId="3788"/>
    <cellStyle name="CALC Percent Total [1] 2 2" xfId="2710"/>
    <cellStyle name="CALC Percent Total [1] 2 3" xfId="2875"/>
    <cellStyle name="CALC Percent Total [1] 2 4" xfId="2988"/>
    <cellStyle name="CALC Percent Total [1] 2 5" xfId="3100"/>
    <cellStyle name="CALC Percent Total [1] 2 6" xfId="3227"/>
    <cellStyle name="CALC Percent Total [1] 2 7" xfId="2192"/>
    <cellStyle name="CALC Percent Total [1] 2 8" xfId="2145"/>
    <cellStyle name="CALC Percent Total [1] 2 9" xfId="3408"/>
    <cellStyle name="CALC Percent Total [1] 3" xfId="1899"/>
    <cellStyle name="CALC Percent Total [1] 3 10" xfId="3020"/>
    <cellStyle name="CALC Percent Total [1] 3 11" xfId="3383"/>
    <cellStyle name="CALC Percent Total [1] 3 12" xfId="2415"/>
    <cellStyle name="CALC Percent Total [1] 3 13" xfId="4052"/>
    <cellStyle name="CALC Percent Total [1] 3 14" xfId="4172"/>
    <cellStyle name="CALC Percent Total [1] 3 15" xfId="3812"/>
    <cellStyle name="CALC Percent Total [1] 3 2" xfId="2702"/>
    <cellStyle name="CALC Percent Total [1] 3 3" xfId="2865"/>
    <cellStyle name="CALC Percent Total [1] 3 4" xfId="2392"/>
    <cellStyle name="CALC Percent Total [1] 3 5" xfId="3090"/>
    <cellStyle name="CALC Percent Total [1] 3 6" xfId="3217"/>
    <cellStyle name="CALC Percent Total [1] 3 7" xfId="2235"/>
    <cellStyle name="CALC Percent Total [1] 3 8" xfId="2384"/>
    <cellStyle name="CALC Percent Total [1] 3 9" xfId="2198"/>
    <cellStyle name="CALC Percent Total [1] 4" xfId="1937"/>
    <cellStyle name="CALC Percent Total [1] 4 10" xfId="2389"/>
    <cellStyle name="CALC Percent Total [1] 4 11" xfId="3560"/>
    <cellStyle name="CALC Percent Total [1] 4 12" xfId="3662"/>
    <cellStyle name="CALC Percent Total [1] 4 13" xfId="4081"/>
    <cellStyle name="CALC Percent Total [1] 4 14" xfId="4200"/>
    <cellStyle name="CALC Percent Total [1] 4 15" xfId="4276"/>
    <cellStyle name="CALC Percent Total [1] 4 2" xfId="2733"/>
    <cellStyle name="CALC Percent Total [1] 4 3" xfId="2897"/>
    <cellStyle name="CALC Percent Total [1] 4 4" xfId="3011"/>
    <cellStyle name="CALC Percent Total [1] 4 5" xfId="3123"/>
    <cellStyle name="CALC Percent Total [1] 4 6" xfId="3251"/>
    <cellStyle name="CALC Percent Total [1] 4 7" xfId="2727"/>
    <cellStyle name="CALC Percent Total [1] 4 8" xfId="2116"/>
    <cellStyle name="CALC Percent Total [1] 4 9" xfId="3423"/>
    <cellStyle name="CALC Percent Total [1] 5" xfId="1802"/>
    <cellStyle name="CALC Percent Total [1] 5 2" xfId="2157"/>
    <cellStyle name="CALC Percent Total [1] 5 3" xfId="3961"/>
    <cellStyle name="CALC Percent Total [1] 5 4" xfId="3835"/>
    <cellStyle name="CALC Percent Total [1] 6" xfId="2076"/>
    <cellStyle name="CALC Percent Total [1] 7" xfId="2120"/>
    <cellStyle name="CALC Percent Total [1] 8" xfId="3798"/>
    <cellStyle name="CALC Percent Total [2]" xfId="1390"/>
    <cellStyle name="CALC Percent Total [2] 2" xfId="1972"/>
    <cellStyle name="CALC Percent Total [2] 2 10" xfId="3480"/>
    <cellStyle name="CALC Percent Total [2] 2 11" xfId="3583"/>
    <cellStyle name="CALC Percent Total [2] 2 12" xfId="3688"/>
    <cellStyle name="CALC Percent Total [2] 2 13" xfId="4101"/>
    <cellStyle name="CALC Percent Total [2] 2 14" xfId="4221"/>
    <cellStyle name="CALC Percent Total [2] 2 15" xfId="4297"/>
    <cellStyle name="CALC Percent Total [2] 2 2" xfId="2758"/>
    <cellStyle name="CALC Percent Total [2] 2 3" xfId="2924"/>
    <cellStyle name="CALC Percent Total [2] 2 4" xfId="3039"/>
    <cellStyle name="CALC Percent Total [2] 2 5" xfId="3151"/>
    <cellStyle name="CALC Percent Total [2] 2 6" xfId="3278"/>
    <cellStyle name="CALC Percent Total [2] 2 7" xfId="2144"/>
    <cellStyle name="CALC Percent Total [2] 2 8" xfId="2467"/>
    <cellStyle name="CALC Percent Total [2] 2 9" xfId="3436"/>
    <cellStyle name="CALC Percent Total [2] 3" xfId="1964"/>
    <cellStyle name="CALC Percent Total [2] 3 10" xfId="3472"/>
    <cellStyle name="CALC Percent Total [2] 3 11" xfId="3576"/>
    <cellStyle name="CALC Percent Total [2] 3 12" xfId="3680"/>
    <cellStyle name="CALC Percent Total [2] 3 13" xfId="4094"/>
    <cellStyle name="CALC Percent Total [2] 3 14" xfId="4214"/>
    <cellStyle name="CALC Percent Total [2] 3 15" xfId="4290"/>
    <cellStyle name="CALC Percent Total [2] 3 2" xfId="2751"/>
    <cellStyle name="CALC Percent Total [2] 3 3" xfId="2916"/>
    <cellStyle name="CALC Percent Total [2] 3 4" xfId="3031"/>
    <cellStyle name="CALC Percent Total [2] 3 5" xfId="3143"/>
    <cellStyle name="CALC Percent Total [2] 3 6" xfId="3270"/>
    <cellStyle name="CALC Percent Total [2] 3 7" xfId="2215"/>
    <cellStyle name="CALC Percent Total [2] 3 8" xfId="2229"/>
    <cellStyle name="CALC Percent Total [2] 3 9" xfId="3432"/>
    <cellStyle name="CALC Percent Total [2] 4" xfId="2031"/>
    <cellStyle name="CALC Percent Total [2] 4 10" xfId="3525"/>
    <cellStyle name="CALC Percent Total [2] 4 11" xfId="3622"/>
    <cellStyle name="CALC Percent Total [2] 4 12" xfId="3732"/>
    <cellStyle name="CALC Percent Total [2] 4 13" xfId="4141"/>
    <cellStyle name="CALC Percent Total [2] 4 14" xfId="4255"/>
    <cellStyle name="CALC Percent Total [2] 4 15" xfId="4335"/>
    <cellStyle name="CALC Percent Total [2] 4 2" xfId="2798"/>
    <cellStyle name="CALC Percent Total [2] 4 3" xfId="2969"/>
    <cellStyle name="CALC Percent Total [2] 4 4" xfId="3079"/>
    <cellStyle name="CALC Percent Total [2] 4 5" xfId="3198"/>
    <cellStyle name="CALC Percent Total [2] 4 6" xfId="3324"/>
    <cellStyle name="CALC Percent Total [2] 4 7" xfId="3368"/>
    <cellStyle name="CALC Percent Total [2] 4 8" xfId="3398"/>
    <cellStyle name="CALC Percent Total [2] 4 9" xfId="3457"/>
    <cellStyle name="CALC Percent Total [2] 5" xfId="1803"/>
    <cellStyle name="CALC Percent Total [2] 5 2" xfId="2156"/>
    <cellStyle name="CALC Percent Total [2] 5 3" xfId="3962"/>
    <cellStyle name="CALC Percent Total [2] 5 4" xfId="4131"/>
    <cellStyle name="CALC Percent Total [2] 6" xfId="2077"/>
    <cellStyle name="CALC Percent Total [2] 7" xfId="2172"/>
    <cellStyle name="CALC Percent Total [2] 8" xfId="3758"/>
    <cellStyle name="CALC Percent Total 10" xfId="1801"/>
    <cellStyle name="CALC Percent Total 10 2" xfId="2341"/>
    <cellStyle name="CALC Percent Total 10 3" xfId="3960"/>
    <cellStyle name="CALC Percent Total 10 4" xfId="3966"/>
    <cellStyle name="CALC Percent Total 11" xfId="2075"/>
    <cellStyle name="CALC Percent Total 12" xfId="2416"/>
    <cellStyle name="CALC Percent Total 13" xfId="2322"/>
    <cellStyle name="CALC Percent Total 14" xfId="2092"/>
    <cellStyle name="CALC Percent Total 15" xfId="2406"/>
    <cellStyle name="CALC Percent Total 16" xfId="2449"/>
    <cellStyle name="CALC Percent Total 17" xfId="2806"/>
    <cellStyle name="CALC Percent Total 18" xfId="3334"/>
    <cellStyle name="CALC Percent Total 19" xfId="2291"/>
    <cellStyle name="CALC Percent Total 2" xfId="1973"/>
    <cellStyle name="CALC Percent Total 2 10" xfId="3481"/>
    <cellStyle name="CALC Percent Total 2 11" xfId="3584"/>
    <cellStyle name="CALC Percent Total 2 12" xfId="3689"/>
    <cellStyle name="CALC Percent Total 2 13" xfId="4102"/>
    <cellStyle name="CALC Percent Total 2 14" xfId="4222"/>
    <cellStyle name="CALC Percent Total 2 15" xfId="4298"/>
    <cellStyle name="CALC Percent Total 2 2" xfId="2759"/>
    <cellStyle name="CALC Percent Total 2 3" xfId="2925"/>
    <cellStyle name="CALC Percent Total 2 4" xfId="3040"/>
    <cellStyle name="CALC Percent Total 2 5" xfId="3152"/>
    <cellStyle name="CALC Percent Total 2 6" xfId="3279"/>
    <cellStyle name="CALC Percent Total 2 7" xfId="2417"/>
    <cellStyle name="CALC Percent Total 2 8" xfId="2158"/>
    <cellStyle name="CALC Percent Total 2 9" xfId="3437"/>
    <cellStyle name="CALC Percent Total 20" xfId="2454"/>
    <cellStyle name="CALC Percent Total 21" xfId="2853"/>
    <cellStyle name="CALC Percent Total 22" xfId="2133"/>
    <cellStyle name="CALC Percent Total 23" xfId="2202"/>
    <cellStyle name="CALC Percent Total 24" xfId="3824"/>
    <cellStyle name="CALC Percent Total 25" xfId="3754"/>
    <cellStyle name="CALC Percent Total 26" xfId="3797"/>
    <cellStyle name="CALC Percent Total 3" xfId="1929"/>
    <cellStyle name="CALC Percent Total 3 10" xfId="2351"/>
    <cellStyle name="CALC Percent Total 3 11" xfId="3554"/>
    <cellStyle name="CALC Percent Total 3 12" xfId="3654"/>
    <cellStyle name="CALC Percent Total 3 13" xfId="4074"/>
    <cellStyle name="CALC Percent Total 3 14" xfId="4194"/>
    <cellStyle name="CALC Percent Total 3 15" xfId="4270"/>
    <cellStyle name="CALC Percent Total 3 2" xfId="2726"/>
    <cellStyle name="CALC Percent Total 3 3" xfId="2890"/>
    <cellStyle name="CALC Percent Total 3 4" xfId="3004"/>
    <cellStyle name="CALC Percent Total 3 5" xfId="3115"/>
    <cellStyle name="CALC Percent Total 3 6" xfId="3243"/>
    <cellStyle name="CALC Percent Total 3 7" xfId="2365"/>
    <cellStyle name="CALC Percent Total 3 8" xfId="2466"/>
    <cellStyle name="CALC Percent Total 3 9" xfId="3421"/>
    <cellStyle name="CALC Percent Total 4" xfId="1943"/>
    <cellStyle name="CALC Percent Total 4 10" xfId="2316"/>
    <cellStyle name="CALC Percent Total 4 11" xfId="3563"/>
    <cellStyle name="CALC Percent Total 4 12" xfId="3666"/>
    <cellStyle name="CALC Percent Total 4 13" xfId="4084"/>
    <cellStyle name="CALC Percent Total 4 14" xfId="4202"/>
    <cellStyle name="CALC Percent Total 4 15" xfId="4279"/>
    <cellStyle name="CALC Percent Total 4 2" xfId="2738"/>
    <cellStyle name="CALC Percent Total 4 3" xfId="2901"/>
    <cellStyle name="CALC Percent Total 4 4" xfId="3016"/>
    <cellStyle name="CALC Percent Total 4 5" xfId="3127"/>
    <cellStyle name="CALC Percent Total 4 6" xfId="3255"/>
    <cellStyle name="CALC Percent Total 4 7" xfId="2434"/>
    <cellStyle name="CALC Percent Total 4 8" xfId="2311"/>
    <cellStyle name="CALC Percent Total 4 9" xfId="3426"/>
    <cellStyle name="CALC Percent Total 5" xfId="2030"/>
    <cellStyle name="CALC Percent Total 5 10" xfId="3524"/>
    <cellStyle name="CALC Percent Total 5 11" xfId="3621"/>
    <cellStyle name="CALC Percent Total 5 12" xfId="3731"/>
    <cellStyle name="CALC Percent Total 5 13" xfId="4140"/>
    <cellStyle name="CALC Percent Total 5 14" xfId="4254"/>
    <cellStyle name="CALC Percent Total 5 15" xfId="4334"/>
    <cellStyle name="CALC Percent Total 5 2" xfId="2797"/>
    <cellStyle name="CALC Percent Total 5 3" xfId="2968"/>
    <cellStyle name="CALC Percent Total 5 4" xfId="3078"/>
    <cellStyle name="CALC Percent Total 5 5" xfId="3197"/>
    <cellStyle name="CALC Percent Total 5 6" xfId="3323"/>
    <cellStyle name="CALC Percent Total 5 7" xfId="3367"/>
    <cellStyle name="CALC Percent Total 5 8" xfId="3397"/>
    <cellStyle name="CALC Percent Total 5 9" xfId="3456"/>
    <cellStyle name="CALC Percent Total 6" xfId="1974"/>
    <cellStyle name="CALC Percent Total 6 10" xfId="3482"/>
    <cellStyle name="CALC Percent Total 6 11" xfId="3585"/>
    <cellStyle name="CALC Percent Total 6 12" xfId="3690"/>
    <cellStyle name="CALC Percent Total 6 13" xfId="4103"/>
    <cellStyle name="CALC Percent Total 6 14" xfId="4223"/>
    <cellStyle name="CALC Percent Total 6 15" xfId="4299"/>
    <cellStyle name="CALC Percent Total 6 2" xfId="2760"/>
    <cellStyle name="CALC Percent Total 6 3" xfId="2926"/>
    <cellStyle name="CALC Percent Total 6 4" xfId="3041"/>
    <cellStyle name="CALC Percent Total 6 5" xfId="3153"/>
    <cellStyle name="CALC Percent Total 6 6" xfId="3280"/>
    <cellStyle name="CALC Percent Total 6 7" xfId="2242"/>
    <cellStyle name="CALC Percent Total 6 8" xfId="2488"/>
    <cellStyle name="CALC Percent Total 6 9" xfId="3438"/>
    <cellStyle name="CALC Percent Total 7" xfId="1932"/>
    <cellStyle name="CALC Percent Total 7 10" xfId="2159"/>
    <cellStyle name="CALC Percent Total 7 11" xfId="3556"/>
    <cellStyle name="CALC Percent Total 7 12" xfId="3657"/>
    <cellStyle name="CALC Percent Total 7 13" xfId="4077"/>
    <cellStyle name="CALC Percent Total 7 14" xfId="4197"/>
    <cellStyle name="CALC Percent Total 7 15" xfId="4272"/>
    <cellStyle name="CALC Percent Total 7 2" xfId="2729"/>
    <cellStyle name="CALC Percent Total 7 3" xfId="2893"/>
    <cellStyle name="CALC Percent Total 7 4" xfId="3007"/>
    <cellStyle name="CALC Percent Total 7 5" xfId="3118"/>
    <cellStyle name="CALC Percent Total 7 6" xfId="3246"/>
    <cellStyle name="CALC Percent Total 7 7" xfId="2409"/>
    <cellStyle name="CALC Percent Total 7 8" xfId="2439"/>
    <cellStyle name="CALC Percent Total 7 9" xfId="3422"/>
    <cellStyle name="CALC Percent Total 8" xfId="1942"/>
    <cellStyle name="CALC Percent Total 8 10" xfId="2857"/>
    <cellStyle name="CALC Percent Total 8 11" xfId="3562"/>
    <cellStyle name="CALC Percent Total 8 12" xfId="3665"/>
    <cellStyle name="CALC Percent Total 8 13" xfId="4083"/>
    <cellStyle name="CALC Percent Total 8 14" xfId="4201"/>
    <cellStyle name="CALC Percent Total 8 15" xfId="4278"/>
    <cellStyle name="CALC Percent Total 8 2" xfId="2737"/>
    <cellStyle name="CALC Percent Total 8 3" xfId="2900"/>
    <cellStyle name="CALC Percent Total 8 4" xfId="3015"/>
    <cellStyle name="CALC Percent Total 8 5" xfId="3126"/>
    <cellStyle name="CALC Percent Total 8 6" xfId="3254"/>
    <cellStyle name="CALC Percent Total 8 7" xfId="2333"/>
    <cellStyle name="CALC Percent Total 8 8" xfId="2117"/>
    <cellStyle name="CALC Percent Total 8 9" xfId="3425"/>
    <cellStyle name="CALC Percent Total 9" xfId="1926"/>
    <cellStyle name="CALC Percent Total 9 10" xfId="2115"/>
    <cellStyle name="CALC Percent Total 9 11" xfId="3551"/>
    <cellStyle name="CALC Percent Total 9 12" xfId="3651"/>
    <cellStyle name="CALC Percent Total 9 13" xfId="4071"/>
    <cellStyle name="CALC Percent Total 9 14" xfId="4191"/>
    <cellStyle name="CALC Percent Total 9 15" xfId="4267"/>
    <cellStyle name="CALC Percent Total 9 2" xfId="2723"/>
    <cellStyle name="CALC Percent Total 9 3" xfId="2887"/>
    <cellStyle name="CALC Percent Total 9 4" xfId="3001"/>
    <cellStyle name="CALC Percent Total 9 5" xfId="3112"/>
    <cellStyle name="CALC Percent Total 9 6" xfId="3240"/>
    <cellStyle name="CALC Percent Total 9 7" xfId="2195"/>
    <cellStyle name="CALC Percent Total 9 8" xfId="2451"/>
    <cellStyle name="CALC Percent Total 9 9" xfId="3418"/>
    <cellStyle name="CALC Percent Total_2011 LRP Master (PR) vHome Phone" xfId="1391"/>
    <cellStyle name="CALC Percent_2011 LRP Master (PR) vHome Phone" xfId="1392"/>
    <cellStyle name="Calc Units (0)" xfId="1393"/>
    <cellStyle name="Calc Units (1)" xfId="1394"/>
    <cellStyle name="Calc Units (2)" xfId="1395"/>
    <cellStyle name="Calc White" xfId="540"/>
    <cellStyle name="Calc_%" xfId="541"/>
    <cellStyle name="Calculated" xfId="1396"/>
    <cellStyle name="Calculation" xfId="1" builtinId="22" customBuiltin="1"/>
    <cellStyle name="Calculation 2" xfId="1691"/>
    <cellStyle name="Calculation 3" xfId="1731"/>
    <cellStyle name="Calculation 4" xfId="1756"/>
    <cellStyle name="Checksum" xfId="2"/>
    <cellStyle name="Clear" xfId="542"/>
    <cellStyle name="Column Heading" xfId="543"/>
    <cellStyle name="Column label" xfId="544"/>
    <cellStyle name="Comma  - Style1" xfId="545"/>
    <cellStyle name="Comma  - Style2" xfId="546"/>
    <cellStyle name="Comma  - Style3" xfId="547"/>
    <cellStyle name="Comma  - Style4" xfId="548"/>
    <cellStyle name="Comma  - Style5" xfId="549"/>
    <cellStyle name="Comma  - Style6" xfId="550"/>
    <cellStyle name="Comma  - Style7" xfId="551"/>
    <cellStyle name="Comma  - Style8" xfId="552"/>
    <cellStyle name="Comma ," xfId="1397"/>
    <cellStyle name="Comma [00]" xfId="1398"/>
    <cellStyle name="comma [1]" xfId="553"/>
    <cellStyle name="Comma 0" xfId="1399"/>
    <cellStyle name="Comma 10" xfId="554"/>
    <cellStyle name="Comma 11" xfId="555"/>
    <cellStyle name="Comma 12" xfId="556"/>
    <cellStyle name="Comma 13" xfId="557"/>
    <cellStyle name="Comma 14" xfId="775"/>
    <cellStyle name="Comma 14 2" xfId="1706"/>
    <cellStyle name="Comma 14 2 2" xfId="1862"/>
    <cellStyle name="Comma 14 2 2 2" xfId="2667"/>
    <cellStyle name="Comma 14 2 2 3" xfId="4019"/>
    <cellStyle name="Comma 14 2 3" xfId="2542"/>
    <cellStyle name="Comma 14 2 4" xfId="3891"/>
    <cellStyle name="Comma 14 3" xfId="1668"/>
    <cellStyle name="Comma 14 3 2" xfId="1833"/>
    <cellStyle name="Comma 14 3 2 2" xfId="2638"/>
    <cellStyle name="Comma 14 3 2 3" xfId="3990"/>
    <cellStyle name="Comma 14 3 3" xfId="2512"/>
    <cellStyle name="Comma 14 3 4" xfId="3861"/>
    <cellStyle name="Comma 14 4" xfId="1794"/>
    <cellStyle name="Comma 14 4 2" xfId="2608"/>
    <cellStyle name="Comma 14 4 3" xfId="3953"/>
    <cellStyle name="Comma 14 5" xfId="2273"/>
    <cellStyle name="Comma 14 6" xfId="3793"/>
    <cellStyle name="Comma 15" xfId="1653"/>
    <cellStyle name="Comma 15 2" xfId="1707"/>
    <cellStyle name="Comma 15 2 2" xfId="1863"/>
    <cellStyle name="Comma 15 2 2 2" xfId="2668"/>
    <cellStyle name="Comma 15 2 2 3" xfId="4020"/>
    <cellStyle name="Comma 15 2 3" xfId="2543"/>
    <cellStyle name="Comma 15 2 4" xfId="3892"/>
    <cellStyle name="Comma 15 3" xfId="1669"/>
    <cellStyle name="Comma 15 3 2" xfId="1834"/>
    <cellStyle name="Comma 15 3 2 2" xfId="2639"/>
    <cellStyle name="Comma 15 3 2 3" xfId="3991"/>
    <cellStyle name="Comma 15 3 3" xfId="2513"/>
    <cellStyle name="Comma 15 3 4" xfId="3862"/>
    <cellStyle name="Comma 15 4" xfId="1819"/>
    <cellStyle name="Comma 15 4 2" xfId="2624"/>
    <cellStyle name="Comma 15 4 3" xfId="3976"/>
    <cellStyle name="Comma 15 5" xfId="2497"/>
    <cellStyle name="Comma 15 6" xfId="3847"/>
    <cellStyle name="Comma 16" xfId="1661"/>
    <cellStyle name="Comma 16 2" xfId="1705"/>
    <cellStyle name="Comma 16 2 2" xfId="1861"/>
    <cellStyle name="Comma 16 2 2 2" xfId="2666"/>
    <cellStyle name="Comma 16 2 2 3" xfId="4018"/>
    <cellStyle name="Comma 16 2 3" xfId="2541"/>
    <cellStyle name="Comma 16 2 4" xfId="3890"/>
    <cellStyle name="Comma 16 3" xfId="1667"/>
    <cellStyle name="Comma 16 3 2" xfId="1832"/>
    <cellStyle name="Comma 16 3 2 2" xfId="2637"/>
    <cellStyle name="Comma 16 3 2 3" xfId="3989"/>
    <cellStyle name="Comma 16 3 3" xfId="2511"/>
    <cellStyle name="Comma 16 3 4" xfId="3860"/>
    <cellStyle name="Comma 16 4" xfId="1826"/>
    <cellStyle name="Comma 16 4 2" xfId="2631"/>
    <cellStyle name="Comma 16 4 3" xfId="3983"/>
    <cellStyle name="Comma 16 5" xfId="2505"/>
    <cellStyle name="Comma 16 6" xfId="3854"/>
    <cellStyle name="Comma 17" xfId="1702"/>
    <cellStyle name="Comma 17 2" xfId="1858"/>
    <cellStyle name="Comma 17 2 2" xfId="2663"/>
    <cellStyle name="Comma 17 2 3" xfId="4015"/>
    <cellStyle name="Comma 17 3" xfId="2538"/>
    <cellStyle name="Comma 17 4" xfId="3887"/>
    <cellStyle name="Comma 18" xfId="1695"/>
    <cellStyle name="Comma 19" xfId="1697"/>
    <cellStyle name="Comma 2" xfId="43"/>
    <cellStyle name="Comma 2 2" xfId="1400"/>
    <cellStyle name="Comma 2 2 2" xfId="1401"/>
    <cellStyle name="Comma 2 3" xfId="2052"/>
    <cellStyle name="Comma 2 4" xfId="2044"/>
    <cellStyle name="Comma 2_287 Closing Base for LRP" xfId="1402"/>
    <cellStyle name="Comma 20" xfId="1664"/>
    <cellStyle name="Comma 20 2" xfId="1829"/>
    <cellStyle name="Comma 20 2 2" xfId="2634"/>
    <cellStyle name="Comma 20 2 3" xfId="3986"/>
    <cellStyle name="Comma 20 3" xfId="2508"/>
    <cellStyle name="Comma 20 4" xfId="3857"/>
    <cellStyle name="Comma 21" xfId="1730"/>
    <cellStyle name="Comma 21 2" xfId="1886"/>
    <cellStyle name="Comma 21 2 2" xfId="2691"/>
    <cellStyle name="Comma 21 2 3" xfId="4043"/>
    <cellStyle name="Comma 21 3" xfId="2050"/>
    <cellStyle name="Comma 21 4" xfId="2566"/>
    <cellStyle name="Comma 21 5" xfId="3915"/>
    <cellStyle name="Comma 22" xfId="1732"/>
    <cellStyle name="Comma 23" xfId="1733"/>
    <cellStyle name="Comma 24" xfId="1734"/>
    <cellStyle name="Comma 25" xfId="1735"/>
    <cellStyle name="Comma 26" xfId="1736"/>
    <cellStyle name="Comma 27" xfId="1760"/>
    <cellStyle name="Comma 27 2" xfId="2048"/>
    <cellStyle name="Comma 28" xfId="1893"/>
    <cellStyle name="Comma 29" xfId="1951"/>
    <cellStyle name="Comma 3" xfId="44"/>
    <cellStyle name="Comma 3 2" xfId="1708"/>
    <cellStyle name="Comma 3 2 2" xfId="1864"/>
    <cellStyle name="Comma 3 2 2 2" xfId="2669"/>
    <cellStyle name="Comma 3 2 2 3" xfId="4021"/>
    <cellStyle name="Comma 3 2 3" xfId="2544"/>
    <cellStyle name="Comma 3 2 4" xfId="3893"/>
    <cellStyle name="Comma 3 3" xfId="1670"/>
    <cellStyle name="Comma 3 3 2" xfId="1835"/>
    <cellStyle name="Comma 3 3 2 2" xfId="2640"/>
    <cellStyle name="Comma 3 3 2 3" xfId="3992"/>
    <cellStyle name="Comma 3 3 3" xfId="2514"/>
    <cellStyle name="Comma 3 3 4" xfId="3863"/>
    <cellStyle name="Comma 3 4" xfId="1763"/>
    <cellStyle name="Comma 3 4 2" xfId="2578"/>
    <cellStyle name="Comma 3 4 3" xfId="3925"/>
    <cellStyle name="Comma 3 5" xfId="2096"/>
    <cellStyle name="Comma 3 6" xfId="3745"/>
    <cellStyle name="Comma 30" xfId="1991"/>
    <cellStyle name="Comma 31" xfId="2006"/>
    <cellStyle name="Comma 32" xfId="2014"/>
    <cellStyle name="Comma 33" xfId="2007"/>
    <cellStyle name="Comma 34" xfId="2040"/>
    <cellStyle name="Comma 35" xfId="1904"/>
    <cellStyle name="Comma 36" xfId="1952"/>
    <cellStyle name="Comma 37" xfId="1754"/>
    <cellStyle name="Comma 37 2" xfId="2573"/>
    <cellStyle name="Comma 37 3" xfId="3922"/>
    <cellStyle name="Comma 4" xfId="28"/>
    <cellStyle name="Comma 4 2" xfId="1709"/>
    <cellStyle name="Comma 4 2 2" xfId="1865"/>
    <cellStyle name="Comma 4 2 2 2" xfId="2670"/>
    <cellStyle name="Comma 4 2 2 3" xfId="4022"/>
    <cellStyle name="Comma 4 2 3" xfId="2545"/>
    <cellStyle name="Comma 4 2 4" xfId="3894"/>
    <cellStyle name="Comma 4 3" xfId="1671"/>
    <cellStyle name="Comma 4 3 2" xfId="1836"/>
    <cellStyle name="Comma 4 3 2 2" xfId="2641"/>
    <cellStyle name="Comma 4 3 2 3" xfId="3993"/>
    <cellStyle name="Comma 4 3 3" xfId="2515"/>
    <cellStyle name="Comma 4 3 4" xfId="3864"/>
    <cellStyle name="Comma 4 4" xfId="1762"/>
    <cellStyle name="Comma 4 4 2" xfId="2577"/>
    <cellStyle name="Comma 4 4 3" xfId="3924"/>
    <cellStyle name="Comma 4 5" xfId="2095"/>
    <cellStyle name="Comma 4 6" xfId="3744"/>
    <cellStyle name="Comma 5" xfId="63"/>
    <cellStyle name="Comma 5 2" xfId="1710"/>
    <cellStyle name="Comma 5 2 2" xfId="1866"/>
    <cellStyle name="Comma 5 2 2 2" xfId="2671"/>
    <cellStyle name="Comma 5 2 2 3" xfId="4023"/>
    <cellStyle name="Comma 5 2 3" xfId="2546"/>
    <cellStyle name="Comma 5 2 4" xfId="3895"/>
    <cellStyle name="Comma 5 3" xfId="1672"/>
    <cellStyle name="Comma 5 3 2" xfId="1837"/>
    <cellStyle name="Comma 5 3 2 2" xfId="2642"/>
    <cellStyle name="Comma 5 3 2 3" xfId="3994"/>
    <cellStyle name="Comma 5 3 3" xfId="2516"/>
    <cellStyle name="Comma 5 3 4" xfId="3865"/>
    <cellStyle name="Comma 5 4" xfId="1769"/>
    <cellStyle name="Comma 5 4 2" xfId="2584"/>
    <cellStyle name="Comma 5 4 3" xfId="3931"/>
    <cellStyle name="Comma 5 5" xfId="2105"/>
    <cellStyle name="Comma 5 6" xfId="3752"/>
    <cellStyle name="Comma 6" xfId="558"/>
    <cellStyle name="Comma 7" xfId="559"/>
    <cellStyle name="Comma 7 2" xfId="1403"/>
    <cellStyle name="Comma 8" xfId="560"/>
    <cellStyle name="Comma 9" xfId="561"/>
    <cellStyle name="Comma.0" xfId="1404"/>
    <cellStyle name="Comma0" xfId="1405"/>
    <cellStyle name="Comma2 [0]" xfId="562"/>
    <cellStyle name="CommaRounded" xfId="563"/>
    <cellStyle name="Copied" xfId="564"/>
    <cellStyle name="Copy Warning" xfId="1406"/>
    <cellStyle name="COST1" xfId="1407"/>
    <cellStyle name="Currency [00]" xfId="1408"/>
    <cellStyle name="Currency 0" xfId="1409"/>
    <cellStyle name="Currency 10" xfId="1410"/>
    <cellStyle name="Currency 11" xfId="1411"/>
    <cellStyle name="Currency 12" xfId="1412"/>
    <cellStyle name="Currency 13" xfId="1413"/>
    <cellStyle name="Currency 14" xfId="1414"/>
    <cellStyle name="Currency 15" xfId="1415"/>
    <cellStyle name="Currency 16" xfId="1647"/>
    <cellStyle name="Currency 16 2" xfId="1711"/>
    <cellStyle name="Currency 16 2 2" xfId="1867"/>
    <cellStyle name="Currency 16 2 2 2" xfId="2672"/>
    <cellStyle name="Currency 16 2 2 3" xfId="4024"/>
    <cellStyle name="Currency 16 2 3" xfId="2547"/>
    <cellStyle name="Currency 16 2 4" xfId="3896"/>
    <cellStyle name="Currency 16 3" xfId="1673"/>
    <cellStyle name="Currency 16 3 2" xfId="1838"/>
    <cellStyle name="Currency 16 3 2 2" xfId="2643"/>
    <cellStyle name="Currency 16 3 2 3" xfId="3995"/>
    <cellStyle name="Currency 16 3 3" xfId="2517"/>
    <cellStyle name="Currency 16 3 4" xfId="3866"/>
    <cellStyle name="Currency 16 4" xfId="1813"/>
    <cellStyle name="Currency 16 4 2" xfId="2618"/>
    <cellStyle name="Currency 16 4 3" xfId="3970"/>
    <cellStyle name="Currency 16 5" xfId="2491"/>
    <cellStyle name="Currency 16 6" xfId="3841"/>
    <cellStyle name="Currency 17" xfId="1652"/>
    <cellStyle name="Currency 17 2" xfId="1712"/>
    <cellStyle name="Currency 17 2 2" xfId="1868"/>
    <cellStyle name="Currency 17 2 2 2" xfId="2673"/>
    <cellStyle name="Currency 17 2 2 3" xfId="4025"/>
    <cellStyle name="Currency 17 2 3" xfId="2548"/>
    <cellStyle name="Currency 17 2 4" xfId="3897"/>
    <cellStyle name="Currency 17 3" xfId="1674"/>
    <cellStyle name="Currency 17 3 2" xfId="1839"/>
    <cellStyle name="Currency 17 3 2 2" xfId="2644"/>
    <cellStyle name="Currency 17 3 2 3" xfId="3996"/>
    <cellStyle name="Currency 17 3 3" xfId="2518"/>
    <cellStyle name="Currency 17 3 4" xfId="3867"/>
    <cellStyle name="Currency 17 4" xfId="1818"/>
    <cellStyle name="Currency 17 4 2" xfId="2623"/>
    <cellStyle name="Currency 17 4 3" xfId="3975"/>
    <cellStyle name="Currency 17 5" xfId="2496"/>
    <cellStyle name="Currency 17 6" xfId="3846"/>
    <cellStyle name="Currency 2" xfId="45"/>
    <cellStyle name="Currency 2 2" xfId="1713"/>
    <cellStyle name="Currency 2 2 2" xfId="1869"/>
    <cellStyle name="Currency 2 2 2 2" xfId="2674"/>
    <cellStyle name="Currency 2 2 2 3" xfId="4026"/>
    <cellStyle name="Currency 2 2 3" xfId="2549"/>
    <cellStyle name="Currency 2 2 4" xfId="3898"/>
    <cellStyle name="Currency 2 3" xfId="1675"/>
    <cellStyle name="Currency 2 3 2" xfId="1840"/>
    <cellStyle name="Currency 2 3 2 2" xfId="2645"/>
    <cellStyle name="Currency 2 3 2 3" xfId="3997"/>
    <cellStyle name="Currency 2 3 3" xfId="2519"/>
    <cellStyle name="Currency 2 3 4" xfId="3868"/>
    <cellStyle name="Currency 2 4" xfId="1764"/>
    <cellStyle name="Currency 2 4 2" xfId="2579"/>
    <cellStyle name="Currency 2 4 3" xfId="3926"/>
    <cellStyle name="Currency 2 5" xfId="2097"/>
    <cellStyle name="Currency 2 6" xfId="3746"/>
    <cellStyle name="Currency 3" xfId="776"/>
    <cellStyle name="Currency 4" xfId="1416"/>
    <cellStyle name="Currency 5" xfId="1417"/>
    <cellStyle name="Currency 6" xfId="1418"/>
    <cellStyle name="Currency 7" xfId="1419"/>
    <cellStyle name="Currency 8" xfId="1420"/>
    <cellStyle name="Currency 9" xfId="1421"/>
    <cellStyle name="Currency-$" xfId="565"/>
    <cellStyle name="Currency-£" xfId="566"/>
    <cellStyle name="Currency0" xfId="1422"/>
    <cellStyle name="Currency2" xfId="567"/>
    <cellStyle name="Currency-F" xfId="568"/>
    <cellStyle name="DATA Amount" xfId="1423"/>
    <cellStyle name="DATA Amount [1]" xfId="1424"/>
    <cellStyle name="DATA Amount [2]" xfId="1425"/>
    <cellStyle name="DATA Amount_2011 LRP Master (PR) vHome Phone" xfId="1426"/>
    <cellStyle name="DATA Currency" xfId="1427"/>
    <cellStyle name="DATA Currency [1]" xfId="1428"/>
    <cellStyle name="DATA Currency [2]" xfId="1429"/>
    <cellStyle name="DATA Currency_2011 LRP Master (PR) vHome Phone" xfId="1430"/>
    <cellStyle name="DATA Date Long" xfId="1431"/>
    <cellStyle name="DATA Date Short" xfId="1432"/>
    <cellStyle name="Data Input" xfId="569"/>
    <cellStyle name="Data Input 2" xfId="1938"/>
    <cellStyle name="Data Input 2 10" xfId="3663"/>
    <cellStyle name="Data Input 2 11" xfId="4082"/>
    <cellStyle name="Data Input 2 12" xfId="4277"/>
    <cellStyle name="Data Input 2 2" xfId="2734"/>
    <cellStyle name="Data Input 2 3" xfId="2898"/>
    <cellStyle name="Data Input 2 4" xfId="3012"/>
    <cellStyle name="Data Input 2 5" xfId="3124"/>
    <cellStyle name="Data Input 2 6" xfId="3252"/>
    <cellStyle name="Data Input 2 7" xfId="2399"/>
    <cellStyle name="Data Input 2 8" xfId="2163"/>
    <cellStyle name="Data Input 2 9" xfId="3561"/>
    <cellStyle name="Data Input 3" xfId="2025"/>
    <cellStyle name="Data Input 3 10" xfId="3726"/>
    <cellStyle name="Data Input 3 11" xfId="4136"/>
    <cellStyle name="Data Input 3 12" xfId="4250"/>
    <cellStyle name="Data Input 3 13" xfId="4330"/>
    <cellStyle name="Data Input 3 2" xfId="2793"/>
    <cellStyle name="Data Input 3 3" xfId="2963"/>
    <cellStyle name="Data Input 3 4" xfId="3073"/>
    <cellStyle name="Data Input 3 5" xfId="3192"/>
    <cellStyle name="Data Input 3 6" xfId="3318"/>
    <cellStyle name="Data Input 3 7" xfId="3392"/>
    <cellStyle name="Data Input 3 8" xfId="3519"/>
    <cellStyle name="Data Input 3 9" xfId="3617"/>
    <cellStyle name="Data Input 4" xfId="1771"/>
    <cellStyle name="Data Input 4 10" xfId="2463"/>
    <cellStyle name="Data Input 4 11" xfId="3933"/>
    <cellStyle name="Data Input 4 12" xfId="4150"/>
    <cellStyle name="Data Input 4 13" xfId="3775"/>
    <cellStyle name="Data Input 4 2" xfId="2586"/>
    <cellStyle name="Data Input 4 3" xfId="2821"/>
    <cellStyle name="Data Input 4 4" xfId="2731"/>
    <cellStyle name="Data Input 4 5" xfId="2285"/>
    <cellStyle name="Data Input 4 6" xfId="2184"/>
    <cellStyle name="Data Input 4 7" xfId="3358"/>
    <cellStyle name="Data Input 4 8" xfId="3380"/>
    <cellStyle name="Data Input 4 9" xfId="2109"/>
    <cellStyle name="Data Input 5" xfId="2055"/>
    <cellStyle name="Data Input 6" xfId="2207"/>
    <cellStyle name="Data Input 7" xfId="2321"/>
    <cellStyle name="Data Input 8" xfId="3760"/>
    <cellStyle name="DATA List" xfId="570"/>
    <cellStyle name="DATA Memo" xfId="1433"/>
    <cellStyle name="DATA Percent" xfId="1434"/>
    <cellStyle name="DATA Percent [1]" xfId="1435"/>
    <cellStyle name="DATA Percent [2]" xfId="1436"/>
    <cellStyle name="DATA Percent_2011 LRP Master (PR) vHome Phone" xfId="1437"/>
    <cellStyle name="Data Section Heading" xfId="571"/>
    <cellStyle name="DATA Text" xfId="1438"/>
    <cellStyle name="DATA Version" xfId="1439"/>
    <cellStyle name="DATA_Amount" xfId="572"/>
    <cellStyle name="Date" xfId="573"/>
    <cellStyle name="Date Aligned" xfId="1440"/>
    <cellStyle name="Date dd-mmm" xfId="574"/>
    <cellStyle name="Date dd-mmm-yy" xfId="575"/>
    <cellStyle name="Date Entry" xfId="1441"/>
    <cellStyle name="Date Entry 2" xfId="3770"/>
    <cellStyle name="Date mmm-yy" xfId="576"/>
    <cellStyle name="Date Short" xfId="1442"/>
    <cellStyle name="Date_7+5 Customer Metrics" xfId="1443"/>
    <cellStyle name="Delta" xfId="577"/>
    <cellStyle name="Delta%" xfId="578"/>
    <cellStyle name="Deviant" xfId="46"/>
    <cellStyle name="Dezimal [0]_corporate" xfId="579"/>
    <cellStyle name="Dezimal_corporate" xfId="580"/>
    <cellStyle name="Dotted Line" xfId="1444"/>
    <cellStyle name="Download" xfId="1445"/>
    <cellStyle name="Download 2" xfId="1907"/>
    <cellStyle name="Download 2 10" xfId="2300"/>
    <cellStyle name="Download 2 11" xfId="3536"/>
    <cellStyle name="Download 2 12" xfId="3636"/>
    <cellStyle name="Download 2 13" xfId="4057"/>
    <cellStyle name="Download 2 14" xfId="4177"/>
    <cellStyle name="Download 2 15" xfId="3817"/>
    <cellStyle name="Download 2 2" xfId="2707"/>
    <cellStyle name="Download 2 3" xfId="2872"/>
    <cellStyle name="Download 2 4" xfId="2985"/>
    <cellStyle name="Download 2 5" xfId="3097"/>
    <cellStyle name="Download 2 6" xfId="3224"/>
    <cellStyle name="Download 2 7" xfId="2143"/>
    <cellStyle name="Download 2 8" xfId="2271"/>
    <cellStyle name="Download 2 9" xfId="2208"/>
    <cellStyle name="Download 3" xfId="2037"/>
    <cellStyle name="Download 3 10" xfId="3531"/>
    <cellStyle name="Download 3 11" xfId="3627"/>
    <cellStyle name="Download 3 12" xfId="3738"/>
    <cellStyle name="Download 3 13" xfId="4147"/>
    <cellStyle name="Download 3 14" xfId="4259"/>
    <cellStyle name="Download 3 15" xfId="4340"/>
    <cellStyle name="Download 3 2" xfId="2803"/>
    <cellStyle name="Download 3 3" xfId="2975"/>
    <cellStyle name="Download 3 4" xfId="3084"/>
    <cellStyle name="Download 3 5" xfId="3204"/>
    <cellStyle name="Download 3 6" xfId="3330"/>
    <cellStyle name="Download 3 7" xfId="3371"/>
    <cellStyle name="Download 3 8" xfId="3404"/>
    <cellStyle name="Download 3 9" xfId="3459"/>
    <cellStyle name="Download 4" xfId="1960"/>
    <cellStyle name="Download 4 10" xfId="3468"/>
    <cellStyle name="Download 4 11" xfId="3572"/>
    <cellStyle name="Download 4 12" xfId="3676"/>
    <cellStyle name="Download 4 13" xfId="4090"/>
    <cellStyle name="Download 4 14" xfId="4210"/>
    <cellStyle name="Download 4 15" xfId="4286"/>
    <cellStyle name="Download 4 2" xfId="2747"/>
    <cellStyle name="Download 4 3" xfId="2912"/>
    <cellStyle name="Download 4 4" xfId="3027"/>
    <cellStyle name="Download 4 5" xfId="3139"/>
    <cellStyle name="Download 4 6" xfId="3266"/>
    <cellStyle name="Download 4 7" xfId="2213"/>
    <cellStyle name="Download 4 8" xfId="2191"/>
    <cellStyle name="Download 4 9" xfId="3429"/>
    <cellStyle name="Download 5" xfId="1804"/>
    <cellStyle name="Download 5 2" xfId="2154"/>
    <cellStyle name="Download 5 3" xfId="3963"/>
    <cellStyle name="Download 5 4" xfId="3967"/>
    <cellStyle name="Download 6" xfId="2078"/>
    <cellStyle name="Download 7" xfId="2141"/>
    <cellStyle name="Download 8" xfId="3771"/>
    <cellStyle name="Enter" xfId="1446"/>
    <cellStyle name="Enter Currency (0)" xfId="1447"/>
    <cellStyle name="Enter Currency (2)" xfId="1448"/>
    <cellStyle name="Enter Units (0)" xfId="1449"/>
    <cellStyle name="Enter Units (1)" xfId="1450"/>
    <cellStyle name="Enter Units (2)" xfId="1451"/>
    <cellStyle name="Entered" xfId="581"/>
    <cellStyle name="Entry" xfId="1452"/>
    <cellStyle name="entry box" xfId="582"/>
    <cellStyle name="entry box 2" xfId="2034"/>
    <cellStyle name="entry box 2 10" xfId="3735"/>
    <cellStyle name="entry box 2 11" xfId="4144"/>
    <cellStyle name="entry box 2 12" xfId="4337"/>
    <cellStyle name="entry box 2 2" xfId="2800"/>
    <cellStyle name="entry box 2 3" xfId="2972"/>
    <cellStyle name="entry box 2 4" xfId="3081"/>
    <cellStyle name="entry box 2 5" xfId="3201"/>
    <cellStyle name="entry box 2 6" xfId="3327"/>
    <cellStyle name="entry box 2 7" xfId="3401"/>
    <cellStyle name="entry box 2 8" xfId="3528"/>
    <cellStyle name="entry box 2 9" xfId="3624"/>
    <cellStyle name="entry box 3" xfId="1992"/>
    <cellStyle name="entry box 3 10" xfId="3706"/>
    <cellStyle name="entry box 3 11" xfId="4115"/>
    <cellStyle name="entry box 3 12" xfId="4234"/>
    <cellStyle name="entry box 3 13" xfId="4311"/>
    <cellStyle name="entry box 3 2" xfId="2771"/>
    <cellStyle name="entry box 3 3" xfId="2939"/>
    <cellStyle name="entry box 3 4" xfId="3053"/>
    <cellStyle name="entry box 3 5" xfId="3170"/>
    <cellStyle name="entry box 3 6" xfId="3296"/>
    <cellStyle name="entry box 3 7" xfId="2219"/>
    <cellStyle name="entry box 3 8" xfId="3498"/>
    <cellStyle name="entry box 3 9" xfId="3597"/>
    <cellStyle name="entry box 4" xfId="1772"/>
    <cellStyle name="entry box 4 10" xfId="2277"/>
    <cellStyle name="entry box 4 11" xfId="3934"/>
    <cellStyle name="entry box 4 12" xfId="4151"/>
    <cellStyle name="entry box 4 13" xfId="3829"/>
    <cellStyle name="entry box 4 2" xfId="2587"/>
    <cellStyle name="entry box 4 3" xfId="2822"/>
    <cellStyle name="entry box 4 4" xfId="2763"/>
    <cellStyle name="entry box 4 5" xfId="2960"/>
    <cellStyle name="entry box 4 6" xfId="2185"/>
    <cellStyle name="entry box 4 7" xfId="3351"/>
    <cellStyle name="entry box 4 8" xfId="3350"/>
    <cellStyle name="entry box 4 9" xfId="2140"/>
    <cellStyle name="entry box 5" xfId="2056"/>
    <cellStyle name="entry box 6" xfId="2211"/>
    <cellStyle name="entry box 7" xfId="2709"/>
    <cellStyle name="entry box 8" xfId="3761"/>
    <cellStyle name="Euro" xfId="1453"/>
    <cellStyle name="Exception" xfId="583"/>
    <cellStyle name="Exception - Light" xfId="584"/>
    <cellStyle name="Exception_AOP Budget Bible 211105 v1" xfId="585"/>
    <cellStyle name="Explanatory Text" xfId="23" builtinId="53"/>
    <cellStyle name="External Input" xfId="1454"/>
    <cellStyle name="EY House" xfId="586"/>
    <cellStyle name="Feeder Field" xfId="587"/>
    <cellStyle name="Feeder Field - Light" xfId="588"/>
    <cellStyle name="Feeder Field 10" xfId="1773"/>
    <cellStyle name="Feeder Field 10 10" xfId="3341"/>
    <cellStyle name="Feeder Field 10 11" xfId="3356"/>
    <cellStyle name="Feeder Field 10 12" xfId="2146"/>
    <cellStyle name="Feeder Field 10 13" xfId="3935"/>
    <cellStyle name="Feeder Field 10 14" xfId="4152"/>
    <cellStyle name="Feeder Field 10 15" xfId="3776"/>
    <cellStyle name="Feeder Field 10 2" xfId="2588"/>
    <cellStyle name="Feeder Field 10 3" xfId="2823"/>
    <cellStyle name="Feeder Field 10 4" xfId="2370"/>
    <cellStyle name="Feeder Field 10 5" xfId="2843"/>
    <cellStyle name="Feeder Field 10 6" xfId="2186"/>
    <cellStyle name="Feeder Field 10 7" xfId="2778"/>
    <cellStyle name="Feeder Field 10 8" xfId="2197"/>
    <cellStyle name="Feeder Field 10 9" xfId="2899"/>
    <cellStyle name="Feeder Field 11" xfId="2057"/>
    <cellStyle name="Feeder Field 12" xfId="2212"/>
    <cellStyle name="Feeder Field 13" xfId="2093"/>
    <cellStyle name="Feeder Field 14" xfId="2418"/>
    <cellStyle name="Feeder Field 15" xfId="2575"/>
    <cellStyle name="Feeder Field 16" xfId="2312"/>
    <cellStyle name="Feeder Field 17" xfId="2251"/>
    <cellStyle name="Feeder Field 18" xfId="2091"/>
    <cellStyle name="Feeder Field 19" xfId="2610"/>
    <cellStyle name="Feeder Field 2" xfId="2002"/>
    <cellStyle name="Feeder Field 2 10" xfId="4239"/>
    <cellStyle name="Feeder Field 2 2" xfId="2948"/>
    <cellStyle name="Feeder Field 2 3" xfId="3062"/>
    <cellStyle name="Feeder Field 2 4" xfId="3179"/>
    <cellStyle name="Feeder Field 2 5" xfId="3305"/>
    <cellStyle name="Feeder Field 2 6" xfId="2600"/>
    <cellStyle name="Feeder Field 2 7" xfId="3507"/>
    <cellStyle name="Feeder Field 2 8" xfId="3606"/>
    <cellStyle name="Feeder Field 2 9" xfId="3715"/>
    <cellStyle name="Feeder Field 20" xfId="2460"/>
    <cellStyle name="Feeder Field 21" xfId="2352"/>
    <cellStyle name="Feeder Field 22" xfId="3447"/>
    <cellStyle name="Feeder Field 23" xfId="2453"/>
    <cellStyle name="Feeder Field 24" xfId="2742"/>
    <cellStyle name="Feeder Field 25" xfId="3340"/>
    <cellStyle name="Feeder Field 26" xfId="3762"/>
    <cellStyle name="Feeder Field 27" xfId="3742"/>
    <cellStyle name="Feeder Field 28" xfId="3825"/>
    <cellStyle name="Feeder Field 3" xfId="1956"/>
    <cellStyle name="Feeder Field 3 10" xfId="4207"/>
    <cellStyle name="Feeder Field 3 2" xfId="2908"/>
    <cellStyle name="Feeder Field 3 3" xfId="3023"/>
    <cellStyle name="Feeder Field 3 4" xfId="3135"/>
    <cellStyle name="Feeder Field 3 5" xfId="3262"/>
    <cellStyle name="Feeder Field 3 6" xfId="2247"/>
    <cellStyle name="Feeder Field 3 7" xfId="3464"/>
    <cellStyle name="Feeder Field 3 8" xfId="3569"/>
    <cellStyle name="Feeder Field 3 9" xfId="3672"/>
    <cellStyle name="Feeder Field 4" xfId="2038"/>
    <cellStyle name="Feeder Field 4 10" xfId="4260"/>
    <cellStyle name="Feeder Field 4 2" xfId="2976"/>
    <cellStyle name="Feeder Field 4 3" xfId="3085"/>
    <cellStyle name="Feeder Field 4 4" xfId="3205"/>
    <cellStyle name="Feeder Field 4 5" xfId="3331"/>
    <cellStyle name="Feeder Field 4 6" xfId="3405"/>
    <cellStyle name="Feeder Field 4 7" xfId="3532"/>
    <cellStyle name="Feeder Field 4 8" xfId="3628"/>
    <cellStyle name="Feeder Field 4 9" xfId="3739"/>
    <cellStyle name="Feeder Field 5" xfId="1902"/>
    <cellStyle name="Feeder Field 5 10" xfId="4174"/>
    <cellStyle name="Feeder Field 5 2" xfId="2868"/>
    <cellStyle name="Feeder Field 5 3" xfId="2981"/>
    <cellStyle name="Feeder Field 5 4" xfId="3093"/>
    <cellStyle name="Feeder Field 5 5" xfId="3220"/>
    <cellStyle name="Feeder Field 5 6" xfId="2348"/>
    <cellStyle name="Feeder Field 5 7" xfId="2978"/>
    <cellStyle name="Feeder Field 5 8" xfId="2292"/>
    <cellStyle name="Feeder Field 5 9" xfId="3632"/>
    <cellStyle name="Feeder Field 6" xfId="1945"/>
    <cellStyle name="Feeder Field 6 10" xfId="4203"/>
    <cellStyle name="Feeder Field 6 2" xfId="2902"/>
    <cellStyle name="Feeder Field 6 3" xfId="3017"/>
    <cellStyle name="Feeder Field 6 4" xfId="3128"/>
    <cellStyle name="Feeder Field 6 5" xfId="3256"/>
    <cellStyle name="Feeder Field 6 6" xfId="2815"/>
    <cellStyle name="Feeder Field 6 7" xfId="2852"/>
    <cellStyle name="Feeder Field 6 8" xfId="3564"/>
    <cellStyle name="Feeder Field 6 9" xfId="3667"/>
    <cellStyle name="Feeder Field 7" xfId="1890"/>
    <cellStyle name="Feeder Field 7 10" xfId="2487"/>
    <cellStyle name="Feeder Field 7 11" xfId="2222"/>
    <cellStyle name="Feeder Field 7 12" xfId="2230"/>
    <cellStyle name="Feeder Field 7 13" xfId="4046"/>
    <cellStyle name="Feeder Field 7 14" xfId="4169"/>
    <cellStyle name="Feeder Field 7 15" xfId="3806"/>
    <cellStyle name="Feeder Field 7 2" xfId="2694"/>
    <cellStyle name="Feeder Field 7 3" xfId="2859"/>
    <cellStyle name="Feeder Field 7 4" xfId="2263"/>
    <cellStyle name="Feeder Field 7 5" xfId="2397"/>
    <cellStyle name="Feeder Field 7 6" xfId="3209"/>
    <cellStyle name="Feeder Field 7 7" xfId="2232"/>
    <cellStyle name="Feeder Field 7 8" xfId="2816"/>
    <cellStyle name="Feeder Field 7 9" xfId="2412"/>
    <cellStyle name="Feeder Field 8" xfId="2041"/>
    <cellStyle name="Feeder Field 8 10" xfId="3534"/>
    <cellStyle name="Feeder Field 8 11" xfId="3630"/>
    <cellStyle name="Feeder Field 8 12" xfId="3741"/>
    <cellStyle name="Feeder Field 8 13" xfId="4149"/>
    <cellStyle name="Feeder Field 8 14" xfId="4262"/>
    <cellStyle name="Feeder Field 8 15" xfId="4342"/>
    <cellStyle name="Feeder Field 8 2" xfId="2805"/>
    <cellStyle name="Feeder Field 8 3" xfId="2979"/>
    <cellStyle name="Feeder Field 8 4" xfId="3087"/>
    <cellStyle name="Feeder Field 8 5" xfId="3207"/>
    <cellStyle name="Feeder Field 8 6" xfId="3333"/>
    <cellStyle name="Feeder Field 8 7" xfId="3374"/>
    <cellStyle name="Feeder Field 8 8" xfId="3407"/>
    <cellStyle name="Feeder Field 8 9" xfId="3461"/>
    <cellStyle name="Feeder Field 9" xfId="1915"/>
    <cellStyle name="Feeder Field 9 10" xfId="2368"/>
    <cellStyle name="Feeder Field 9 11" xfId="3544"/>
    <cellStyle name="Feeder Field 9 12" xfId="3644"/>
    <cellStyle name="Feeder Field 9 13" xfId="4064"/>
    <cellStyle name="Feeder Field 9 14" xfId="4185"/>
    <cellStyle name="Feeder Field 9 15" xfId="3790"/>
    <cellStyle name="Feeder Field 9 2" xfId="2715"/>
    <cellStyle name="Feeder Field 9 3" xfId="2880"/>
    <cellStyle name="Feeder Field 9 4" xfId="2993"/>
    <cellStyle name="Feeder Field 9 5" xfId="3105"/>
    <cellStyle name="Feeder Field 9 6" xfId="3232"/>
    <cellStyle name="Feeder Field 9 7" xfId="2403"/>
    <cellStyle name="Feeder Field 9 8" xfId="2122"/>
    <cellStyle name="Feeder Field 9 9" xfId="3413"/>
    <cellStyle name="Feeder Field Light" xfId="589"/>
    <cellStyle name="Feeder Field_AOP Budget Bible 211105 v1" xfId="590"/>
    <cellStyle name="Fixed" xfId="1455"/>
    <cellStyle name="fo]_x000d__x000a_UserName=Murat Zelef_x000d__x000a_UserCompany=Bumerang_x000d__x000a__x000d__x000a_[File Paths]_x000d__x000a_WorkingDirectory=C:\EQUIS\DLWIN_x000d__x000a_DownLoader=C" xfId="1456"/>
    <cellStyle name="font" xfId="591"/>
    <cellStyle name="Footnote" xfId="1457"/>
    <cellStyle name="General No - Black" xfId="592"/>
    <cellStyle name="General No (Black)" xfId="593"/>
    <cellStyle name="General No (Red)" xfId="594"/>
    <cellStyle name="Grand Total" xfId="595"/>
    <cellStyle name="Grand Total 10" xfId="2470"/>
    <cellStyle name="Grand Total 2" xfId="2028"/>
    <cellStyle name="Grand Total 2 10" xfId="4252"/>
    <cellStyle name="Grand Total 2 2" xfId="2966"/>
    <cellStyle name="Grand Total 2 3" xfId="3076"/>
    <cellStyle name="Grand Total 2 4" xfId="3195"/>
    <cellStyle name="Grand Total 2 5" xfId="3321"/>
    <cellStyle name="Grand Total 2 6" xfId="3395"/>
    <cellStyle name="Grand Total 2 7" xfId="3522"/>
    <cellStyle name="Grand Total 2 8" xfId="3729"/>
    <cellStyle name="Grand Total 2 9" xfId="4138"/>
    <cellStyle name="Grand Total 3" xfId="1971"/>
    <cellStyle name="Grand Total 3 10" xfId="4220"/>
    <cellStyle name="Grand Total 3 2" xfId="2923"/>
    <cellStyle name="Grand Total 3 3" xfId="3038"/>
    <cellStyle name="Grand Total 3 4" xfId="3150"/>
    <cellStyle name="Grand Total 3 5" xfId="3277"/>
    <cellStyle name="Grand Total 3 6" xfId="2379"/>
    <cellStyle name="Grand Total 3 7" xfId="3479"/>
    <cellStyle name="Grand Total 3 8" xfId="3687"/>
    <cellStyle name="Grand Total 3 9" xfId="4100"/>
    <cellStyle name="Grand Total 4" xfId="1930"/>
    <cellStyle name="Grand Total 4 10" xfId="4195"/>
    <cellStyle name="Grand Total 4 2" xfId="2891"/>
    <cellStyle name="Grand Total 4 3" xfId="3005"/>
    <cellStyle name="Grand Total 4 4" xfId="3116"/>
    <cellStyle name="Grand Total 4 5" xfId="3244"/>
    <cellStyle name="Grand Total 4 6" xfId="2361"/>
    <cellStyle name="Grand Total 4 7" xfId="2090"/>
    <cellStyle name="Grand Total 4 8" xfId="3655"/>
    <cellStyle name="Grand Total 4 9" xfId="4075"/>
    <cellStyle name="Grand Total 5" xfId="1925"/>
    <cellStyle name="Grand Total 5 10" xfId="2150"/>
    <cellStyle name="Grand Total 5 11" xfId="3550"/>
    <cellStyle name="Grand Total 5 12" xfId="3650"/>
    <cellStyle name="Grand Total 5 13" xfId="4070"/>
    <cellStyle name="Grand Total 5 14" xfId="4190"/>
    <cellStyle name="Grand Total 5 15" xfId="4266"/>
    <cellStyle name="Grand Total 5 2" xfId="2722"/>
    <cellStyle name="Grand Total 5 3" xfId="2886"/>
    <cellStyle name="Grand Total 5 4" xfId="3000"/>
    <cellStyle name="Grand Total 5 5" xfId="3111"/>
    <cellStyle name="Grand Total 5 6" xfId="3239"/>
    <cellStyle name="Grand Total 5 7" xfId="2970"/>
    <cellStyle name="Grand Total 5 8" xfId="2249"/>
    <cellStyle name="Grand Total 5 9" xfId="3417"/>
    <cellStyle name="Grand Total 6" xfId="1905"/>
    <cellStyle name="Grand Total 6 10" xfId="2206"/>
    <cellStyle name="Grand Total 6 11" xfId="2296"/>
    <cellStyle name="Grand Total 6 12" xfId="3634"/>
    <cellStyle name="Grand Total 6 13" xfId="4055"/>
    <cellStyle name="Grand Total 6 14" xfId="4175"/>
    <cellStyle name="Grand Total 6 15" xfId="3815"/>
    <cellStyle name="Grand Total 6 2" xfId="2705"/>
    <cellStyle name="Grand Total 6 3" xfId="2870"/>
    <cellStyle name="Grand Total 6 4" xfId="2983"/>
    <cellStyle name="Grand Total 6 5" xfId="3095"/>
    <cellStyle name="Grand Total 6 6" xfId="3222"/>
    <cellStyle name="Grand Total 6 7" xfId="2452"/>
    <cellStyle name="Grand Total 6 8" xfId="2244"/>
    <cellStyle name="Grand Total 6 9" xfId="2089"/>
    <cellStyle name="Grand Total 7" xfId="1774"/>
    <cellStyle name="Grand Total 7 10" xfId="3359"/>
    <cellStyle name="Grand Total 7 11" xfId="2299"/>
    <cellStyle name="Grand Total 7 12" xfId="2813"/>
    <cellStyle name="Grand Total 7 13" xfId="3936"/>
    <cellStyle name="Grand Total 7 14" xfId="4153"/>
    <cellStyle name="Grand Total 7 15" xfId="3777"/>
    <cellStyle name="Grand Total 7 2" xfId="2589"/>
    <cellStyle name="Grand Total 7 3" xfId="2824"/>
    <cellStyle name="Grand Total 7 4" xfId="2371"/>
    <cellStyle name="Grand Total 7 5" xfId="2112"/>
    <cellStyle name="Grand Total 7 6" xfId="3026"/>
    <cellStyle name="Grand Total 7 7" xfId="2744"/>
    <cellStyle name="Grand Total 7 8" xfId="2350"/>
    <cellStyle name="Grand Total 7 9" xfId="2851"/>
    <cellStyle name="Grand Total 8" xfId="2313"/>
    <cellStyle name="Grand Total 9" xfId="2201"/>
    <cellStyle name="Green" xfId="1458"/>
    <cellStyle name="Grey" xfId="596"/>
    <cellStyle name="Greyed out" xfId="597"/>
    <cellStyle name="Greyed out - Light" xfId="598"/>
    <cellStyle name="Greyed out_AOP Budget Bible 211105 v1" xfId="599"/>
    <cellStyle name="H 2" xfId="1459"/>
    <cellStyle name="H0" xfId="47"/>
    <cellStyle name="H1" xfId="3"/>
    <cellStyle name="H2" xfId="4"/>
    <cellStyle name="H3" xfId="5"/>
    <cellStyle name="H4" xfId="6"/>
    <cellStyle name="Hard Percent" xfId="1460"/>
    <cellStyle name="Header" xfId="1461"/>
    <cellStyle name="Header1" xfId="600"/>
    <cellStyle name="Header2" xfId="601"/>
    <cellStyle name="Header2 2" xfId="2029"/>
    <cellStyle name="Header2 2 10" xfId="3730"/>
    <cellStyle name="Header2 2 11" xfId="4139"/>
    <cellStyle name="Header2 2 12" xfId="4253"/>
    <cellStyle name="Header2 2 13" xfId="4333"/>
    <cellStyle name="Header2 2 2" xfId="2796"/>
    <cellStyle name="Header2 2 3" xfId="2967"/>
    <cellStyle name="Header2 2 4" xfId="3077"/>
    <cellStyle name="Header2 2 5" xfId="3196"/>
    <cellStyle name="Header2 2 6" xfId="3322"/>
    <cellStyle name="Header2 2 7" xfId="3396"/>
    <cellStyle name="Header2 2 8" xfId="3523"/>
    <cellStyle name="Header2 2 9" xfId="3620"/>
    <cellStyle name="Header2 3" xfId="1950"/>
    <cellStyle name="Header2 3 10" xfId="3670"/>
    <cellStyle name="Header2 3 11" xfId="4086"/>
    <cellStyle name="Header2 3 12" xfId="4206"/>
    <cellStyle name="Header2 3 13" xfId="4282"/>
    <cellStyle name="Header2 3 2" xfId="2741"/>
    <cellStyle name="Header2 3 3" xfId="2905"/>
    <cellStyle name="Header2 3 4" xfId="3021"/>
    <cellStyle name="Header2 3 5" xfId="3132"/>
    <cellStyle name="Header2 3 6" xfId="3259"/>
    <cellStyle name="Header2 3 7" xfId="2461"/>
    <cellStyle name="Header2 3 8" xfId="3462"/>
    <cellStyle name="Header2 3 9" xfId="3567"/>
    <cellStyle name="Header2 4" xfId="1775"/>
    <cellStyle name="Header2 4 10" xfId="2486"/>
    <cellStyle name="Header2 4 11" xfId="3937"/>
    <cellStyle name="Header2 4 12" xfId="4154"/>
    <cellStyle name="Header2 4 13" xfId="3778"/>
    <cellStyle name="Header2 4 2" xfId="2590"/>
    <cellStyle name="Header2 4 3" xfId="2825"/>
    <cellStyle name="Header2 4 4" xfId="2757"/>
    <cellStyle name="Header2 4 5" xfId="2400"/>
    <cellStyle name="Header2 4 6" xfId="2982"/>
    <cellStyle name="Header2 4 7" xfId="3357"/>
    <cellStyle name="Header2 4 8" xfId="2469"/>
    <cellStyle name="Header2 4 9" xfId="2376"/>
    <cellStyle name="Header2 5" xfId="2058"/>
    <cellStyle name="Header2 6" xfId="2297"/>
    <cellStyle name="Header2 7" xfId="3763"/>
    <cellStyle name="Header3" xfId="1462"/>
    <cellStyle name="Heading" xfId="1463"/>
    <cellStyle name="Heading.1" xfId="602"/>
    <cellStyle name="Heading.1 2" xfId="1954"/>
    <cellStyle name="Heading.1 2 10" xfId="3671"/>
    <cellStyle name="Heading.1 2 11" xfId="4087"/>
    <cellStyle name="Heading.1 2 12" xfId="4283"/>
    <cellStyle name="Heading.1 2 2" xfId="2743"/>
    <cellStyle name="Heading.1 2 3" xfId="2907"/>
    <cellStyle name="Heading.1 2 4" xfId="3022"/>
    <cellStyle name="Heading.1 2 5" xfId="3134"/>
    <cellStyle name="Heading.1 2 6" xfId="3261"/>
    <cellStyle name="Heading.1 2 7" xfId="3169"/>
    <cellStyle name="Heading.1 2 8" xfId="3463"/>
    <cellStyle name="Heading.1 2 9" xfId="3568"/>
    <cellStyle name="Heading.1 3" xfId="1986"/>
    <cellStyle name="Heading.1 3 10" xfId="3702"/>
    <cellStyle name="Heading.1 3 11" xfId="4112"/>
    <cellStyle name="Heading.1 3 12" xfId="4232"/>
    <cellStyle name="Heading.1 3 13" xfId="4308"/>
    <cellStyle name="Heading.1 3 2" xfId="2768"/>
    <cellStyle name="Heading.1 3 3" xfId="2936"/>
    <cellStyle name="Heading.1 3 4" xfId="3050"/>
    <cellStyle name="Heading.1 3 5" xfId="3165"/>
    <cellStyle name="Heading.1 3 6" xfId="3292"/>
    <cellStyle name="Heading.1 3 7" xfId="3355"/>
    <cellStyle name="Heading.1 3 8" xfId="3494"/>
    <cellStyle name="Heading.1 3 9" xfId="3594"/>
    <cellStyle name="Heading.1 4" xfId="1776"/>
    <cellStyle name="Heading.1 4 10" xfId="2808"/>
    <cellStyle name="Heading.1 4 11" xfId="3938"/>
    <cellStyle name="Heading.1 4 12" xfId="4155"/>
    <cellStyle name="Heading.1 4 13" xfId="3779"/>
    <cellStyle name="Heading.1 4 2" xfId="2591"/>
    <cellStyle name="Heading.1 4 3" xfId="2826"/>
    <cellStyle name="Heading.1 4 4" xfId="2255"/>
    <cellStyle name="Heading.1 4 5" xfId="2284"/>
    <cellStyle name="Heading.1 4 6" xfId="2164"/>
    <cellStyle name="Heading.1 4 7" xfId="3352"/>
    <cellStyle name="Heading.1 4 8" xfId="2187"/>
    <cellStyle name="Heading.1 4 9" xfId="2407"/>
    <cellStyle name="Heading.1 5" xfId="2059"/>
    <cellStyle name="Heading.1 6" xfId="2218"/>
    <cellStyle name="Heading.1 7" xfId="2423"/>
    <cellStyle name="Heading.1 8" xfId="3764"/>
    <cellStyle name="Heading.2" xfId="603"/>
    <cellStyle name="Heading.3" xfId="604"/>
    <cellStyle name="Heading.4" xfId="605"/>
    <cellStyle name="Heading.4 2" xfId="1941"/>
    <cellStyle name="Heading.4 2 2" xfId="2736"/>
    <cellStyle name="Heading.4 3" xfId="1777"/>
    <cellStyle name="Heading.4 3 2" xfId="2592"/>
    <cellStyle name="Heading.4 4" xfId="2220"/>
    <cellStyle name="Heading.4 5" xfId="3765"/>
    <cellStyle name="Headline1" xfId="606"/>
    <cellStyle name="Headline3" xfId="607"/>
    <cellStyle name="hidden" xfId="1464"/>
    <cellStyle name="Hide" xfId="1465"/>
    <cellStyle name="Highlight" xfId="7"/>
    <cellStyle name="hours" xfId="608"/>
    <cellStyle name="Hybrid Product Groups" xfId="609"/>
    <cellStyle name="Hyperlink 2" xfId="61"/>
    <cellStyle name="Important" xfId="1466"/>
    <cellStyle name="Input - %" xfId="1467"/>
    <cellStyle name="Input [yellow]" xfId="610"/>
    <cellStyle name="Input [yellow] 2" xfId="2001"/>
    <cellStyle name="Input [yellow] 2 10" xfId="3714"/>
    <cellStyle name="Input [yellow] 2 11" xfId="4121"/>
    <cellStyle name="Input [yellow] 2 12" xfId="4319"/>
    <cellStyle name="Input [yellow] 2 2" xfId="2777"/>
    <cellStyle name="Input [yellow] 2 3" xfId="2947"/>
    <cellStyle name="Input [yellow] 2 4" xfId="3061"/>
    <cellStyle name="Input [yellow] 2 5" xfId="3178"/>
    <cellStyle name="Input [yellow] 2 6" xfId="3304"/>
    <cellStyle name="Input [yellow] 2 7" xfId="2398"/>
    <cellStyle name="Input [yellow] 2 8" xfId="3506"/>
    <cellStyle name="Input [yellow] 2 9" xfId="3605"/>
    <cellStyle name="Input [yellow] 3" xfId="2003"/>
    <cellStyle name="Input [yellow] 3 10" xfId="3716"/>
    <cellStyle name="Input [yellow] 3 11" xfId="4122"/>
    <cellStyle name="Input [yellow] 3 12" xfId="4240"/>
    <cellStyle name="Input [yellow] 3 13" xfId="4320"/>
    <cellStyle name="Input [yellow] 3 2" xfId="2779"/>
    <cellStyle name="Input [yellow] 3 3" xfId="2949"/>
    <cellStyle name="Input [yellow] 3 4" xfId="3063"/>
    <cellStyle name="Input [yellow] 3 5" xfId="3180"/>
    <cellStyle name="Input [yellow] 3 6" xfId="3306"/>
    <cellStyle name="Input [yellow] 3 7" xfId="2234"/>
    <cellStyle name="Input [yellow] 3 8" xfId="3508"/>
    <cellStyle name="Input [yellow] 3 9" xfId="3607"/>
    <cellStyle name="Input [yellow] 4" xfId="1778"/>
    <cellStyle name="Input [yellow] 4 10" xfId="3516"/>
    <cellStyle name="Input [yellow] 4 11" xfId="3939"/>
    <cellStyle name="Input [yellow] 4 12" xfId="4156"/>
    <cellStyle name="Input [yellow] 4 13" xfId="4079"/>
    <cellStyle name="Input [yellow] 4 2" xfId="2593"/>
    <cellStyle name="Input [yellow] 4 3" xfId="2827"/>
    <cellStyle name="Input [yellow] 4 4" xfId="2477"/>
    <cellStyle name="Input [yellow] 4 5" xfId="2283"/>
    <cellStyle name="Input [yellow] 4 6" xfId="2609"/>
    <cellStyle name="Input [yellow] 4 7" xfId="3346"/>
    <cellStyle name="Input [yellow] 4 8" xfId="2817"/>
    <cellStyle name="Input [yellow] 4 9" xfId="2433"/>
    <cellStyle name="Input [yellow] 5" xfId="2060"/>
    <cellStyle name="Input [yellow] 6" xfId="2223"/>
    <cellStyle name="Input [yellow] 7" xfId="2298"/>
    <cellStyle name="Input [yellow] 8" xfId="3766"/>
    <cellStyle name="Input 1" xfId="611"/>
    <cellStyle name="Input 1 - Light" xfId="612"/>
    <cellStyle name="Input 1_AOP Budget Bible 211105 v1" xfId="613"/>
    <cellStyle name="Input 2" xfId="614"/>
    <cellStyle name="Input 2 - Light" xfId="615"/>
    <cellStyle name="Input 2_AOP Budget Bible 211105 v1" xfId="616"/>
    <cellStyle name="Input Cells" xfId="1468"/>
    <cellStyle name="Input data" xfId="16"/>
    <cellStyle name="Input parameter" xfId="17"/>
    <cellStyle name="Input1" xfId="617"/>
    <cellStyle name="Intega" xfId="618"/>
    <cellStyle name="Komma [0]_PLDT" xfId="619"/>
    <cellStyle name="Komma_PLDT" xfId="620"/>
    <cellStyle name="KPMG Heading 1" xfId="621"/>
    <cellStyle name="KPMG Heading 2" xfId="622"/>
    <cellStyle name="KPMG Heading 3" xfId="623"/>
    <cellStyle name="KPMG Heading 4" xfId="624"/>
    <cellStyle name="KPMG Normal" xfId="625"/>
    <cellStyle name="KPMG Normal Text" xfId="626"/>
    <cellStyle name="Label" xfId="627"/>
    <cellStyle name="LABEL Normal" xfId="1469"/>
    <cellStyle name="LABEL Note" xfId="628"/>
    <cellStyle name="LABEL Units" xfId="629"/>
    <cellStyle name="left" xfId="630"/>
    <cellStyle name="Link Currency (0)" xfId="1470"/>
    <cellStyle name="Link Currency (2)" xfId="1471"/>
    <cellStyle name="Link Units (0)" xfId="1472"/>
    <cellStyle name="Link Units (1)" xfId="1473"/>
    <cellStyle name="Link Units (2)" xfId="1474"/>
    <cellStyle name="Linked" xfId="1475"/>
    <cellStyle name="Linked Cells" xfId="1476"/>
    <cellStyle name="Linked2" xfId="1477"/>
    <cellStyle name="Main Header" xfId="1478"/>
    <cellStyle name="Main Title" xfId="631"/>
    <cellStyle name="MainHeading" xfId="632"/>
    <cellStyle name="Map Labels" xfId="1479"/>
    <cellStyle name="Map Legend" xfId="1480"/>
    <cellStyle name="Map Title" xfId="1481"/>
    <cellStyle name="max" xfId="633"/>
    <cellStyle name="Migliaia_pldt" xfId="634"/>
    <cellStyle name="Milliers [0]_!!!GO" xfId="1482"/>
    <cellStyle name="Milliers_!!!GO" xfId="1483"/>
    <cellStyle name="Millions" xfId="1484"/>
    <cellStyle name="min" xfId="635"/>
    <cellStyle name="Model Data" xfId="636"/>
    <cellStyle name="Model Data 2" xfId="3759"/>
    <cellStyle name="Moneda [0]_pldt" xfId="1485"/>
    <cellStyle name="Moneda_pldt" xfId="1486"/>
    <cellStyle name="Monétaire [0]_!!!GO" xfId="1487"/>
    <cellStyle name="Monétaire_!!!GO" xfId="1488"/>
    <cellStyle name="month" xfId="637"/>
    <cellStyle name="months" xfId="638"/>
    <cellStyle name="Multiple" xfId="1489"/>
    <cellStyle name="Multiple2" xfId="1490"/>
    <cellStyle name="MW" xfId="639"/>
    <cellStyle name="MWth" xfId="640"/>
    <cellStyle name="Name" xfId="8"/>
    <cellStyle name="Named Range" xfId="641"/>
    <cellStyle name="Named Range Tag" xfId="642"/>
    <cellStyle name="Named Range_AOP Budget Bible 211105 v1" xfId="643"/>
    <cellStyle name="Names" xfId="644"/>
    <cellStyle name="no dec" xfId="645"/>
    <cellStyle name="Normal" xfId="0" builtinId="0"/>
    <cellStyle name="Normal - Style1" xfId="646"/>
    <cellStyle name="Normal 1" xfId="647"/>
    <cellStyle name="Normal 10" xfId="648"/>
    <cellStyle name="Normal 11" xfId="649"/>
    <cellStyle name="Normal 12" xfId="650"/>
    <cellStyle name="Normal 13" xfId="651"/>
    <cellStyle name="Normal 14" xfId="652"/>
    <cellStyle name="Normal 15" xfId="653"/>
    <cellStyle name="Normal 16" xfId="654"/>
    <cellStyle name="Normal 17" xfId="655"/>
    <cellStyle name="Normal 18" xfId="774"/>
    <cellStyle name="Normal 18 2" xfId="1714"/>
    <cellStyle name="Normal 18 2 2" xfId="1870"/>
    <cellStyle name="Normal 18 2 2 2" xfId="2675"/>
    <cellStyle name="Normal 18 2 2 3" xfId="4027"/>
    <cellStyle name="Normal 18 2 3" xfId="2550"/>
    <cellStyle name="Normal 18 2 4" xfId="3899"/>
    <cellStyle name="Normal 18 3" xfId="1676"/>
    <cellStyle name="Normal 18 3 2" xfId="1841"/>
    <cellStyle name="Normal 18 3 2 2" xfId="2646"/>
    <cellStyle name="Normal 18 3 2 3" xfId="3998"/>
    <cellStyle name="Normal 18 3 3" xfId="2520"/>
    <cellStyle name="Normal 18 3 4" xfId="3869"/>
    <cellStyle name="Normal 18 4" xfId="1793"/>
    <cellStyle name="Normal 18 4 2" xfId="2607"/>
    <cellStyle name="Normal 18 4 3" xfId="3952"/>
    <cellStyle name="Normal 18 5" xfId="2272"/>
    <cellStyle name="Normal 18 6" xfId="3792"/>
    <cellStyle name="Normal 19" xfId="1648"/>
    <cellStyle name="Normal 19 2" xfId="1715"/>
    <cellStyle name="Normal 19 2 2" xfId="1871"/>
    <cellStyle name="Normal 19 2 2 2" xfId="2676"/>
    <cellStyle name="Normal 19 2 2 3" xfId="4028"/>
    <cellStyle name="Normal 19 2 3" xfId="2551"/>
    <cellStyle name="Normal 19 2 4" xfId="3900"/>
    <cellStyle name="Normal 19 3" xfId="1677"/>
    <cellStyle name="Normal 19 3 2" xfId="1842"/>
    <cellStyle name="Normal 19 3 2 2" xfId="2647"/>
    <cellStyle name="Normal 19 3 2 3" xfId="3999"/>
    <cellStyle name="Normal 19 3 3" xfId="2521"/>
    <cellStyle name="Normal 19 3 4" xfId="3870"/>
    <cellStyle name="Normal 19 4" xfId="1814"/>
    <cellStyle name="Normal 19 4 2" xfId="2619"/>
    <cellStyle name="Normal 19 4 3" xfId="3971"/>
    <cellStyle name="Normal 19 5" xfId="2492"/>
    <cellStyle name="Normal 19 6" xfId="3842"/>
    <cellStyle name="Normal 2" xfId="24"/>
    <cellStyle name="Normal 2 10" xfId="1751"/>
    <cellStyle name="Normal 2 10 2" xfId="1888"/>
    <cellStyle name="Normal 2 10 2 2" xfId="2693"/>
    <cellStyle name="Normal 2 10 2 3" xfId="4045"/>
    <cellStyle name="Normal 2 10 3" xfId="2570"/>
    <cellStyle name="Normal 2 10 4" xfId="3919"/>
    <cellStyle name="Normal 2 11" xfId="1761"/>
    <cellStyle name="Normal 2 11 2" xfId="2576"/>
    <cellStyle name="Normal 2 11 3" xfId="3923"/>
    <cellStyle name="Normal 2 12" xfId="1753"/>
    <cellStyle name="Normal 2 12 2" xfId="2572"/>
    <cellStyle name="Normal 2 12 3" xfId="3921"/>
    <cellStyle name="Normal 2 13" xfId="27"/>
    <cellStyle name="Normal 2 14" xfId="2043"/>
    <cellStyle name="Normal 2 15" xfId="2094"/>
    <cellStyle name="Normal 2 16" xfId="3743"/>
    <cellStyle name="Normal 2 2" xfId="26"/>
    <cellStyle name="Normal 2 2 2" xfId="1491"/>
    <cellStyle name="Normal 2 3" xfId="1658"/>
    <cellStyle name="Normal 2 4" xfId="1659"/>
    <cellStyle name="Normal 2 4 2" xfId="1703"/>
    <cellStyle name="Normal 2 4 2 2" xfId="1859"/>
    <cellStyle name="Normal 2 4 2 2 2" xfId="2664"/>
    <cellStyle name="Normal 2 4 2 2 3" xfId="4016"/>
    <cellStyle name="Normal 2 4 2 3" xfId="2539"/>
    <cellStyle name="Normal 2 4 2 4" xfId="3888"/>
    <cellStyle name="Normal 2 4 3" xfId="1665"/>
    <cellStyle name="Normal 2 4 3 2" xfId="1830"/>
    <cellStyle name="Normal 2 4 3 2 2" xfId="2635"/>
    <cellStyle name="Normal 2 4 3 2 3" xfId="3987"/>
    <cellStyle name="Normal 2 4 3 3" xfId="2509"/>
    <cellStyle name="Normal 2 4 3 4" xfId="3858"/>
    <cellStyle name="Normal 2 4 4" xfId="1824"/>
    <cellStyle name="Normal 2 4 4 2" xfId="2629"/>
    <cellStyle name="Normal 2 4 4 3" xfId="3981"/>
    <cellStyle name="Normal 2 4 5" xfId="2503"/>
    <cellStyle name="Normal 2 4 6" xfId="3852"/>
    <cellStyle name="Normal 2 5" xfId="1701"/>
    <cellStyle name="Normal 2 5 2" xfId="1857"/>
    <cellStyle name="Normal 2 5 2 2" xfId="2662"/>
    <cellStyle name="Normal 2 5 2 3" xfId="4014"/>
    <cellStyle name="Normal 2 5 3" xfId="2537"/>
    <cellStyle name="Normal 2 5 4" xfId="3886"/>
    <cellStyle name="Normal 2 6" xfId="1696"/>
    <cellStyle name="Normal 2 6 2" xfId="1855"/>
    <cellStyle name="Normal 2 6 2 2" xfId="2660"/>
    <cellStyle name="Normal 2 6 2 3" xfId="4012"/>
    <cellStyle name="Normal 2 6 3" xfId="2534"/>
    <cellStyle name="Normal 2 6 4" xfId="3884"/>
    <cellStyle name="Normal 2 7" xfId="1663"/>
    <cellStyle name="Normal 2 7 2" xfId="1828"/>
    <cellStyle name="Normal 2 7 2 2" xfId="2633"/>
    <cellStyle name="Normal 2 7 2 3" xfId="3985"/>
    <cellStyle name="Normal 2 7 3" xfId="2507"/>
    <cellStyle name="Normal 2 7 4" xfId="3856"/>
    <cellStyle name="Normal 2 8" xfId="1728"/>
    <cellStyle name="Normal 2 8 2" xfId="1884"/>
    <cellStyle name="Normal 2 8 2 2" xfId="2689"/>
    <cellStyle name="Normal 2 8 2 3" xfId="4041"/>
    <cellStyle name="Normal 2 8 3" xfId="2051"/>
    <cellStyle name="Normal 2 8 4" xfId="2564"/>
    <cellStyle name="Normal 2 8 5" xfId="3913"/>
    <cellStyle name="Normal 2 9" xfId="1750"/>
    <cellStyle name="Normal 2 9 2" xfId="1887"/>
    <cellStyle name="Normal 2 9 2 2" xfId="2692"/>
    <cellStyle name="Normal 2 9 2 3" xfId="4044"/>
    <cellStyle name="Normal 2 9 3" xfId="2047"/>
    <cellStyle name="Normal 2 9 4" xfId="2569"/>
    <cellStyle name="Normal 2 9 5" xfId="3918"/>
    <cellStyle name="Normal 2_287 Closing Base for LRP" xfId="1492"/>
    <cellStyle name="Normal 20" xfId="1650"/>
    <cellStyle name="Normal 20 2" xfId="1716"/>
    <cellStyle name="Normal 20 2 2" xfId="1872"/>
    <cellStyle name="Normal 20 2 2 2" xfId="2677"/>
    <cellStyle name="Normal 20 2 2 3" xfId="4029"/>
    <cellStyle name="Normal 20 2 3" xfId="2552"/>
    <cellStyle name="Normal 20 2 4" xfId="3901"/>
    <cellStyle name="Normal 20 3" xfId="1678"/>
    <cellStyle name="Normal 20 3 2" xfId="1843"/>
    <cellStyle name="Normal 20 3 2 2" xfId="2648"/>
    <cellStyle name="Normal 20 3 2 3" xfId="4000"/>
    <cellStyle name="Normal 20 3 3" xfId="2522"/>
    <cellStyle name="Normal 20 3 4" xfId="3871"/>
    <cellStyle name="Normal 20 4" xfId="1816"/>
    <cellStyle name="Normal 20 4 2" xfId="2621"/>
    <cellStyle name="Normal 20 4 3" xfId="3973"/>
    <cellStyle name="Normal 20 5" xfId="2494"/>
    <cellStyle name="Normal 20 6" xfId="3844"/>
    <cellStyle name="Normal 21" xfId="1651"/>
    <cellStyle name="Normal 21 2" xfId="1717"/>
    <cellStyle name="Normal 21 2 2" xfId="1873"/>
    <cellStyle name="Normal 21 2 2 2" xfId="2678"/>
    <cellStyle name="Normal 21 2 2 3" xfId="4030"/>
    <cellStyle name="Normal 21 2 3" xfId="2553"/>
    <cellStyle name="Normal 21 2 4" xfId="3902"/>
    <cellStyle name="Normal 21 3" xfId="1679"/>
    <cellStyle name="Normal 21 3 2" xfId="1844"/>
    <cellStyle name="Normal 21 3 2 2" xfId="2649"/>
    <cellStyle name="Normal 21 3 2 3" xfId="4001"/>
    <cellStyle name="Normal 21 3 3" xfId="2523"/>
    <cellStyle name="Normal 21 3 4" xfId="3872"/>
    <cellStyle name="Normal 21 4" xfId="1817"/>
    <cellStyle name="Normal 21 4 2" xfId="2622"/>
    <cellStyle name="Normal 21 4 3" xfId="3974"/>
    <cellStyle name="Normal 21 5" xfId="2082"/>
    <cellStyle name="Normal 21 6" xfId="2495"/>
    <cellStyle name="Normal 21 7" xfId="3845"/>
    <cellStyle name="Normal 22" xfId="1654"/>
    <cellStyle name="Normal 22 2" xfId="1718"/>
    <cellStyle name="Normal 22 2 2" xfId="1874"/>
    <cellStyle name="Normal 22 2 2 2" xfId="2679"/>
    <cellStyle name="Normal 22 2 2 3" xfId="4031"/>
    <cellStyle name="Normal 22 2 3" xfId="2554"/>
    <cellStyle name="Normal 22 2 4" xfId="3903"/>
    <cellStyle name="Normal 22 3" xfId="1680"/>
    <cellStyle name="Normal 22 3 2" xfId="1845"/>
    <cellStyle name="Normal 22 3 2 2" xfId="2650"/>
    <cellStyle name="Normal 22 3 2 3" xfId="4002"/>
    <cellStyle name="Normal 22 3 3" xfId="2524"/>
    <cellStyle name="Normal 22 3 4" xfId="3873"/>
    <cellStyle name="Normal 22 4" xfId="1820"/>
    <cellStyle name="Normal 22 4 2" xfId="2625"/>
    <cellStyle name="Normal 22 4 3" xfId="3977"/>
    <cellStyle name="Normal 22 5" xfId="2498"/>
    <cellStyle name="Normal 22 6" xfId="3848"/>
    <cellStyle name="Normal 23" xfId="1656"/>
    <cellStyle name="Normal 23 2" xfId="1719"/>
    <cellStyle name="Normal 23 2 2" xfId="1875"/>
    <cellStyle name="Normal 23 2 2 2" xfId="2680"/>
    <cellStyle name="Normal 23 2 2 3" xfId="4032"/>
    <cellStyle name="Normal 23 2 3" xfId="2555"/>
    <cellStyle name="Normal 23 2 4" xfId="3904"/>
    <cellStyle name="Normal 23 3" xfId="1681"/>
    <cellStyle name="Normal 23 3 2" xfId="1846"/>
    <cellStyle name="Normal 23 3 2 2" xfId="2651"/>
    <cellStyle name="Normal 23 3 2 3" xfId="4003"/>
    <cellStyle name="Normal 23 3 3" xfId="2525"/>
    <cellStyle name="Normal 23 3 4" xfId="3874"/>
    <cellStyle name="Normal 23 4" xfId="1822"/>
    <cellStyle name="Normal 23 4 2" xfId="2627"/>
    <cellStyle name="Normal 23 4 3" xfId="3979"/>
    <cellStyle name="Normal 23 5" xfId="2500"/>
    <cellStyle name="Normal 23 6" xfId="3850"/>
    <cellStyle name="Normal 24" xfId="1660"/>
    <cellStyle name="Normal 24 2" xfId="1704"/>
    <cellStyle name="Normal 24 2 2" xfId="1860"/>
    <cellStyle name="Normal 24 2 2 2" xfId="2665"/>
    <cellStyle name="Normal 24 2 2 3" xfId="4017"/>
    <cellStyle name="Normal 24 2 3" xfId="2540"/>
    <cellStyle name="Normal 24 2 4" xfId="3889"/>
    <cellStyle name="Normal 24 3" xfId="1666"/>
    <cellStyle name="Normal 24 3 2" xfId="1831"/>
    <cellStyle name="Normal 24 3 2 2" xfId="2636"/>
    <cellStyle name="Normal 24 3 2 3" xfId="3988"/>
    <cellStyle name="Normal 24 3 3" xfId="2510"/>
    <cellStyle name="Normal 24 3 4" xfId="3859"/>
    <cellStyle name="Normal 24 4" xfId="1825"/>
    <cellStyle name="Normal 24 4 2" xfId="2630"/>
    <cellStyle name="Normal 24 4 3" xfId="3982"/>
    <cellStyle name="Normal 24 5" xfId="2504"/>
    <cellStyle name="Normal 24 6" xfId="3853"/>
    <cellStyle name="Normal 25" xfId="1700"/>
    <cellStyle name="Normal 25 2" xfId="1856"/>
    <cellStyle name="Normal 25 2 2" xfId="2661"/>
    <cellStyle name="Normal 25 2 3" xfId="4013"/>
    <cellStyle name="Normal 25 3" xfId="2536"/>
    <cellStyle name="Normal 25 4" xfId="3885"/>
    <cellStyle name="Normal 26" xfId="1690"/>
    <cellStyle name="Normal 27" xfId="1699"/>
    <cellStyle name="Normal 28" xfId="1662"/>
    <cellStyle name="Normal 28 2" xfId="1827"/>
    <cellStyle name="Normal 28 2 2" xfId="2632"/>
    <cellStyle name="Normal 28 2 3" xfId="3984"/>
    <cellStyle name="Normal 28 3" xfId="2506"/>
    <cellStyle name="Normal 28 4" xfId="3855"/>
    <cellStyle name="Normal 29" xfId="1729"/>
    <cellStyle name="Normal 29 2" xfId="1885"/>
    <cellStyle name="Normal 29 2 2" xfId="2690"/>
    <cellStyle name="Normal 29 2 3" xfId="4042"/>
    <cellStyle name="Normal 29 3" xfId="2049"/>
    <cellStyle name="Normal 29 4" xfId="2565"/>
    <cellStyle name="Normal 29 5" xfId="3914"/>
    <cellStyle name="Normal 3" xfId="25"/>
    <cellStyle name="Normal 3 2" xfId="2053"/>
    <cellStyle name="Normal 3 3" xfId="2042"/>
    <cellStyle name="Normal 30" xfId="1737"/>
    <cellStyle name="Normal 31" xfId="1738"/>
    <cellStyle name="Normal 32" xfId="1739"/>
    <cellStyle name="Normal 33" xfId="1740"/>
    <cellStyle name="Normal 34" xfId="1741"/>
    <cellStyle name="Normal 35" xfId="1755"/>
    <cellStyle name="Normal 35 2" xfId="2046"/>
    <cellStyle name="Normal 36" xfId="1889"/>
    <cellStyle name="Normal 37" xfId="1953"/>
    <cellStyle name="Normal 38" xfId="1988"/>
    <cellStyle name="Normal 39" xfId="1920"/>
    <cellStyle name="Normal 4" xfId="48"/>
    <cellStyle name="Normal 4 2" xfId="1493"/>
    <cellStyle name="Normal 4 3" xfId="1720"/>
    <cellStyle name="Normal 4 3 2" xfId="1876"/>
    <cellStyle name="Normal 4 3 2 2" xfId="2681"/>
    <cellStyle name="Normal 4 3 2 3" xfId="4033"/>
    <cellStyle name="Normal 4 3 3" xfId="2556"/>
    <cellStyle name="Normal 4 3 4" xfId="3905"/>
    <cellStyle name="Normal 4 4" xfId="1682"/>
    <cellStyle name="Normal 4 4 2" xfId="1847"/>
    <cellStyle name="Normal 4 4 2 2" xfId="2652"/>
    <cellStyle name="Normal 4 4 2 3" xfId="4004"/>
    <cellStyle name="Normal 4 4 3" xfId="2526"/>
    <cellStyle name="Normal 4 4 4" xfId="3875"/>
    <cellStyle name="Normal 4 5" xfId="1765"/>
    <cellStyle name="Normal 4 5 2" xfId="2580"/>
    <cellStyle name="Normal 4 5 3" xfId="3927"/>
    <cellStyle name="Normal 4 6" xfId="2099"/>
    <cellStyle name="Normal 4 7" xfId="3747"/>
    <cellStyle name="Normal 4_287 Closing Base for LRP" xfId="1494"/>
    <cellStyle name="Normal 40" xfId="2011"/>
    <cellStyle name="Normal 41" xfId="1955"/>
    <cellStyle name="Normal 42" xfId="2000"/>
    <cellStyle name="Normal 43" xfId="1921"/>
    <cellStyle name="Normal 44" xfId="2016"/>
    <cellStyle name="Normal 45" xfId="1752"/>
    <cellStyle name="Normal 45 2" xfId="2571"/>
    <cellStyle name="Normal 45 3" xfId="3920"/>
    <cellStyle name="Normal 5" xfId="49"/>
    <cellStyle name="Normal 6" xfId="50"/>
    <cellStyle name="Normal 7" xfId="60"/>
    <cellStyle name="Normal 7 2" xfId="1721"/>
    <cellStyle name="Normal 7 2 2" xfId="1877"/>
    <cellStyle name="Normal 7 2 2 2" xfId="2682"/>
    <cellStyle name="Normal 7 2 2 3" xfId="4034"/>
    <cellStyle name="Normal 7 2 3" xfId="2557"/>
    <cellStyle name="Normal 7 2 4" xfId="3906"/>
    <cellStyle name="Normal 7 3" xfId="1683"/>
    <cellStyle name="Normal 7 3 2" xfId="1848"/>
    <cellStyle name="Normal 7 3 2 2" xfId="2653"/>
    <cellStyle name="Normal 7 3 2 3" xfId="4005"/>
    <cellStyle name="Normal 7 3 3" xfId="2527"/>
    <cellStyle name="Normal 7 3 4" xfId="3876"/>
    <cellStyle name="Normal 7 4" xfId="1767"/>
    <cellStyle name="Normal 7 4 2" xfId="2582"/>
    <cellStyle name="Normal 7 4 3" xfId="3929"/>
    <cellStyle name="Normal 7 5" xfId="2103"/>
    <cellStyle name="Normal 7 6" xfId="3750"/>
    <cellStyle name="Normal 8" xfId="62"/>
    <cellStyle name="Normal 8 2" xfId="1722"/>
    <cellStyle name="Normal 8 2 2" xfId="1878"/>
    <cellStyle name="Normal 8 2 2 2" xfId="2683"/>
    <cellStyle name="Normal 8 2 2 3" xfId="4035"/>
    <cellStyle name="Normal 8 2 3" xfId="2558"/>
    <cellStyle name="Normal 8 2 4" xfId="3907"/>
    <cellStyle name="Normal 8 3" xfId="1684"/>
    <cellStyle name="Normal 8 3 2" xfId="1849"/>
    <cellStyle name="Normal 8 3 2 2" xfId="2654"/>
    <cellStyle name="Normal 8 3 2 3" xfId="4006"/>
    <cellStyle name="Normal 8 3 3" xfId="2528"/>
    <cellStyle name="Normal 8 3 4" xfId="3877"/>
    <cellStyle name="Normal 8 4" xfId="1768"/>
    <cellStyle name="Normal 8 4 2" xfId="2583"/>
    <cellStyle name="Normal 8 4 3" xfId="3930"/>
    <cellStyle name="Normal 8 5" xfId="2081"/>
    <cellStyle name="Normal 8 6" xfId="2104"/>
    <cellStyle name="Normal 8 7" xfId="3751"/>
    <cellStyle name="Normal 9" xfId="656"/>
    <cellStyle name="Normal Bold" xfId="1495"/>
    <cellStyle name="Normal Entry" xfId="1496"/>
    <cellStyle name="Normal Entry 2" xfId="2009"/>
    <cellStyle name="Normal Entry 2 2" xfId="2783"/>
    <cellStyle name="Normal Entry 3" xfId="1805"/>
    <cellStyle name="Normal Entry 3 2" xfId="2613"/>
    <cellStyle name="Normal Entry 4" xfId="2445"/>
    <cellStyle name="Normal Entry 5" xfId="3826"/>
    <cellStyle name="Normal Hidden" xfId="1497"/>
    <cellStyle name="Normal millions" xfId="657"/>
    <cellStyle name="Normal no decimal" xfId="658"/>
    <cellStyle name="Normal thousands" xfId="659"/>
    <cellStyle name="Normal two decimals" xfId="660"/>
    <cellStyle name="Normale_pldt" xfId="661"/>
    <cellStyle name="NormalL_Summary_Summary " xfId="1498"/>
    <cellStyle name="Normalny_Arkusz1" xfId="662"/>
    <cellStyle name="Note" xfId="9" builtinId="10" customBuiltin="1"/>
    <cellStyle name="Note 2" xfId="1692"/>
    <cellStyle name="Note 3" xfId="1742"/>
    <cellStyle name="Note 4" xfId="1757"/>
    <cellStyle name="NoteOrSource" xfId="18"/>
    <cellStyle name="Number" xfId="10"/>
    <cellStyle name="Number(Grey)" xfId="663"/>
    <cellStyle name="Number(White)" xfId="664"/>
    <cellStyle name="Number1" xfId="1499"/>
    <cellStyle name="NumberDI(Grey)" xfId="665"/>
    <cellStyle name="NumberDI(White)" xfId="666"/>
    <cellStyle name="Numbers" xfId="667"/>
    <cellStyle name="Numeric point input" xfId="668"/>
    <cellStyle name="Numeric point input 2" xfId="1936"/>
    <cellStyle name="Numeric point input 2 10" xfId="3661"/>
    <cellStyle name="Numeric point input 2 11" xfId="4080"/>
    <cellStyle name="Numeric point input 2 12" xfId="4275"/>
    <cellStyle name="Numeric point input 2 2" xfId="2732"/>
    <cellStyle name="Numeric point input 2 3" xfId="2896"/>
    <cellStyle name="Numeric point input 2 4" xfId="3010"/>
    <cellStyle name="Numeric point input 2 5" xfId="3122"/>
    <cellStyle name="Numeric point input 2 6" xfId="3250"/>
    <cellStyle name="Numeric point input 2 7" xfId="2456"/>
    <cellStyle name="Numeric point input 2 8" xfId="2132"/>
    <cellStyle name="Numeric point input 2 9" xfId="3559"/>
    <cellStyle name="Numeric point input 3" xfId="1958"/>
    <cellStyle name="Numeric point input 3 10" xfId="3674"/>
    <cellStyle name="Numeric point input 3 11" xfId="4089"/>
    <cellStyle name="Numeric point input 3 12" xfId="4209"/>
    <cellStyle name="Numeric point input 3 13" xfId="4285"/>
    <cellStyle name="Numeric point input 3 2" xfId="2746"/>
    <cellStyle name="Numeric point input 3 3" xfId="2910"/>
    <cellStyle name="Numeric point input 3 4" xfId="3025"/>
    <cellStyle name="Numeric point input 3 5" xfId="3137"/>
    <cellStyle name="Numeric point input 3 6" xfId="3264"/>
    <cellStyle name="Numeric point input 3 7" xfId="2735"/>
    <cellStyle name="Numeric point input 3 8" xfId="3466"/>
    <cellStyle name="Numeric point input 3 9" xfId="3571"/>
    <cellStyle name="Numeric point input 4" xfId="1779"/>
    <cellStyle name="Numeric point input 4 10" xfId="2846"/>
    <cellStyle name="Numeric point input 4 11" xfId="3940"/>
    <cellStyle name="Numeric point input 4 12" xfId="4157"/>
    <cellStyle name="Numeric point input 4 13" xfId="4111"/>
    <cellStyle name="Numeric point input 4 2" xfId="2594"/>
    <cellStyle name="Numeric point input 4 3" xfId="2828"/>
    <cellStyle name="Numeric point input 4 4" xfId="2256"/>
    <cellStyle name="Numeric point input 4 5" xfId="2282"/>
    <cellStyle name="Numeric point input 4 6" xfId="2165"/>
    <cellStyle name="Numeric point input 4 7" xfId="3342"/>
    <cellStyle name="Numeric point input 4 8" xfId="2845"/>
    <cellStyle name="Numeric point input 4 9" xfId="2139"/>
    <cellStyle name="Numeric point input 5" xfId="2061"/>
    <cellStyle name="Numeric point input 6" xfId="2238"/>
    <cellStyle name="Numeric point input 7" xfId="2405"/>
    <cellStyle name="Numeric point input 8" xfId="3769"/>
    <cellStyle name="Numeric(0)" xfId="669"/>
    <cellStyle name="Numeric(1)" xfId="670"/>
    <cellStyle name="Numeric(2)" xfId="671"/>
    <cellStyle name="Obsolete" xfId="1500"/>
    <cellStyle name="Œ…‹æØ‚è [0.00]_Region Orders (2)" xfId="1501"/>
    <cellStyle name="Œ…‹æØ‚è_Region Orders (2)" xfId="1502"/>
    <cellStyle name="Ofcom Note" xfId="21"/>
    <cellStyle name="Ofcom Output" xfId="19"/>
    <cellStyle name="OfcomConfidential" xfId="22"/>
    <cellStyle name="Offset warning" xfId="1503"/>
    <cellStyle name="Onedec" xfId="1504"/>
    <cellStyle name="Output" xfId="11" builtinId="21" customBuiltin="1"/>
    <cellStyle name="Output 2" xfId="1693"/>
    <cellStyle name="Output 3" xfId="1743"/>
    <cellStyle name="Output 4" xfId="1758"/>
    <cellStyle name="Output Line Items" xfId="1505"/>
    <cellStyle name="Output Report Heading" xfId="672"/>
    <cellStyle name="Page Heading Large" xfId="1506"/>
    <cellStyle name="Page Heading Small" xfId="1507"/>
    <cellStyle name="Page Number" xfId="1508"/>
    <cellStyle name="pct_sub" xfId="1509"/>
    <cellStyle name="per.style" xfId="1510"/>
    <cellStyle name="Percent (0)" xfId="1511"/>
    <cellStyle name="Percent [0]" xfId="1512"/>
    <cellStyle name="Percent [00]" xfId="1513"/>
    <cellStyle name="Percent [2]" xfId="673"/>
    <cellStyle name="Percent 10" xfId="674"/>
    <cellStyle name="Percent 11" xfId="675"/>
    <cellStyle name="Percent 12" xfId="676"/>
    <cellStyle name="Percent 13" xfId="677"/>
    <cellStyle name="Percent 14" xfId="678"/>
    <cellStyle name="Percent 15" xfId="1649"/>
    <cellStyle name="Percent 15 2" xfId="1723"/>
    <cellStyle name="Percent 15 2 2" xfId="1879"/>
    <cellStyle name="Percent 15 2 2 2" xfId="2684"/>
    <cellStyle name="Percent 15 2 2 3" xfId="4036"/>
    <cellStyle name="Percent 15 2 3" xfId="2559"/>
    <cellStyle name="Percent 15 2 4" xfId="3908"/>
    <cellStyle name="Percent 15 3" xfId="1685"/>
    <cellStyle name="Percent 15 3 2" xfId="1850"/>
    <cellStyle name="Percent 15 3 2 2" xfId="2655"/>
    <cellStyle name="Percent 15 3 2 3" xfId="4007"/>
    <cellStyle name="Percent 15 3 3" xfId="2529"/>
    <cellStyle name="Percent 15 3 4" xfId="3878"/>
    <cellStyle name="Percent 15 4" xfId="1815"/>
    <cellStyle name="Percent 15 4 2" xfId="2620"/>
    <cellStyle name="Percent 15 4 3" xfId="3972"/>
    <cellStyle name="Percent 15 5" xfId="2493"/>
    <cellStyle name="Percent 15 6" xfId="3843"/>
    <cellStyle name="Percent 16" xfId="1655"/>
    <cellStyle name="Percent 16 2" xfId="1724"/>
    <cellStyle name="Percent 16 2 2" xfId="1880"/>
    <cellStyle name="Percent 16 2 2 2" xfId="2685"/>
    <cellStyle name="Percent 16 2 2 3" xfId="4037"/>
    <cellStyle name="Percent 16 2 3" xfId="2560"/>
    <cellStyle name="Percent 16 2 4" xfId="3909"/>
    <cellStyle name="Percent 16 3" xfId="1686"/>
    <cellStyle name="Percent 16 3 2" xfId="1851"/>
    <cellStyle name="Percent 16 3 2 2" xfId="2656"/>
    <cellStyle name="Percent 16 3 2 3" xfId="4008"/>
    <cellStyle name="Percent 16 3 3" xfId="2530"/>
    <cellStyle name="Percent 16 3 4" xfId="3879"/>
    <cellStyle name="Percent 16 4" xfId="1821"/>
    <cellStyle name="Percent 16 4 2" xfId="2626"/>
    <cellStyle name="Percent 16 4 3" xfId="3978"/>
    <cellStyle name="Percent 16 5" xfId="2499"/>
    <cellStyle name="Percent 16 6" xfId="3849"/>
    <cellStyle name="Percent 17" xfId="1657"/>
    <cellStyle name="Percent 17 2" xfId="1725"/>
    <cellStyle name="Percent 17 2 2" xfId="1881"/>
    <cellStyle name="Percent 17 2 2 2" xfId="2686"/>
    <cellStyle name="Percent 17 2 2 3" xfId="4038"/>
    <cellStyle name="Percent 17 2 3" xfId="2561"/>
    <cellStyle name="Percent 17 2 4" xfId="3910"/>
    <cellStyle name="Percent 17 3" xfId="1687"/>
    <cellStyle name="Percent 17 3 2" xfId="1852"/>
    <cellStyle name="Percent 17 3 2 2" xfId="2657"/>
    <cellStyle name="Percent 17 3 2 3" xfId="4009"/>
    <cellStyle name="Percent 17 3 3" xfId="2531"/>
    <cellStyle name="Percent 17 3 4" xfId="3880"/>
    <cellStyle name="Percent 17 4" xfId="1823"/>
    <cellStyle name="Percent 17 4 2" xfId="2628"/>
    <cellStyle name="Percent 17 4 3" xfId="3980"/>
    <cellStyle name="Percent 17 5" xfId="2501"/>
    <cellStyle name="Percent 17 6" xfId="3851"/>
    <cellStyle name="Percent 18" xfId="2083"/>
    <cellStyle name="Percent 2" xfId="51"/>
    <cellStyle name="Percent 2 2" xfId="679"/>
    <cellStyle name="Percent 2 3" xfId="2054"/>
    <cellStyle name="Percent 2 4" xfId="2045"/>
    <cellStyle name="Percent 3" xfId="52"/>
    <cellStyle name="Percent 3 2" xfId="1726"/>
    <cellStyle name="Percent 3 2 2" xfId="1882"/>
    <cellStyle name="Percent 3 2 2 2" xfId="2687"/>
    <cellStyle name="Percent 3 2 2 3" xfId="4039"/>
    <cellStyle name="Percent 3 2 3" xfId="2562"/>
    <cellStyle name="Percent 3 2 4" xfId="3911"/>
    <cellStyle name="Percent 3 3" xfId="1688"/>
    <cellStyle name="Percent 3 3 2" xfId="1853"/>
    <cellStyle name="Percent 3 3 2 2" xfId="2658"/>
    <cellStyle name="Percent 3 3 2 3" xfId="4010"/>
    <cellStyle name="Percent 3 3 3" xfId="2532"/>
    <cellStyle name="Percent 3 3 4" xfId="3881"/>
    <cellStyle name="Percent 3 4" xfId="1766"/>
    <cellStyle name="Percent 3 4 2" xfId="2581"/>
    <cellStyle name="Percent 3 4 3" xfId="3928"/>
    <cellStyle name="Percent 3 5" xfId="2102"/>
    <cellStyle name="Percent 3 6" xfId="3748"/>
    <cellStyle name="Percent 4" xfId="64"/>
    <cellStyle name="Percent 4 2" xfId="1514"/>
    <cellStyle name="Percent 4 2 2" xfId="1515"/>
    <cellStyle name="Percent 4 3" xfId="1727"/>
    <cellStyle name="Percent 4 3 2" xfId="1883"/>
    <cellStyle name="Percent 4 3 2 2" xfId="2688"/>
    <cellStyle name="Percent 4 3 2 3" xfId="4040"/>
    <cellStyle name="Percent 4 3 3" xfId="2563"/>
    <cellStyle name="Percent 4 3 4" xfId="3912"/>
    <cellStyle name="Percent 4 4" xfId="1689"/>
    <cellStyle name="Percent 4 4 2" xfId="1854"/>
    <cellStyle name="Percent 4 4 2 2" xfId="2659"/>
    <cellStyle name="Percent 4 4 2 3" xfId="4011"/>
    <cellStyle name="Percent 4 4 3" xfId="2533"/>
    <cellStyle name="Percent 4 4 4" xfId="3882"/>
    <cellStyle name="Percent 4 5" xfId="1770"/>
    <cellStyle name="Percent 4 5 2" xfId="2585"/>
    <cellStyle name="Percent 4 5 3" xfId="3932"/>
    <cellStyle name="Percent 4 6" xfId="2106"/>
    <cellStyle name="Percent 4 7" xfId="3753"/>
    <cellStyle name="Percent 5" xfId="680"/>
    <cellStyle name="Percent 6" xfId="681"/>
    <cellStyle name="Percent 6 2" xfId="1516"/>
    <cellStyle name="Percent 7" xfId="682"/>
    <cellStyle name="Percent 8" xfId="683"/>
    <cellStyle name="Percent 9" xfId="684"/>
    <cellStyle name="Percent Hard" xfId="1517"/>
    <cellStyle name="Percent(0)" xfId="685"/>
    <cellStyle name="Percent(1)" xfId="686"/>
    <cellStyle name="Percent(2)" xfId="687"/>
    <cellStyle name="Percent2" xfId="1518"/>
    <cellStyle name="Percent2Margin" xfId="1519"/>
    <cellStyle name="Percent3" xfId="1520"/>
    <cellStyle name="Percent4" xfId="1521"/>
    <cellStyle name="Percent5" xfId="1522"/>
    <cellStyle name="Percentage" xfId="12"/>
    <cellStyle name="phasing" xfId="688"/>
    <cellStyle name="PlusMinus" xfId="689"/>
    <cellStyle name="PlusMinus 10" xfId="2325"/>
    <cellStyle name="PlusMinus 2" xfId="1999"/>
    <cellStyle name="PlusMinus 2 10" xfId="4238"/>
    <cellStyle name="PlusMinus 2 11" xfId="4318"/>
    <cellStyle name="PlusMinus 2 2" xfId="2946"/>
    <cellStyle name="PlusMinus 2 3" xfId="3060"/>
    <cellStyle name="PlusMinus 2 4" xfId="3177"/>
    <cellStyle name="PlusMinus 2 5" xfId="3303"/>
    <cellStyle name="PlusMinus 2 6" xfId="2342"/>
    <cellStyle name="PlusMinus 2 7" xfId="3505"/>
    <cellStyle name="PlusMinus 2 8" xfId="3604"/>
    <cellStyle name="PlusMinus 2 9" xfId="3713"/>
    <cellStyle name="PlusMinus 3" xfId="2027"/>
    <cellStyle name="PlusMinus 3 10" xfId="4251"/>
    <cellStyle name="PlusMinus 3 11" xfId="4332"/>
    <cellStyle name="PlusMinus 3 2" xfId="2965"/>
    <cellStyle name="PlusMinus 3 3" xfId="3075"/>
    <cellStyle name="PlusMinus 3 4" xfId="3194"/>
    <cellStyle name="PlusMinus 3 5" xfId="3320"/>
    <cellStyle name="PlusMinus 3 6" xfId="3394"/>
    <cellStyle name="PlusMinus 3 7" xfId="3521"/>
    <cellStyle name="PlusMinus 3 8" xfId="3619"/>
    <cellStyle name="PlusMinus 3 9" xfId="3728"/>
    <cellStyle name="PlusMinus 4" xfId="1909"/>
    <cellStyle name="PlusMinus 4 10" xfId="4179"/>
    <cellStyle name="PlusMinus 4 11" xfId="3787"/>
    <cellStyle name="PlusMinus 4 2" xfId="2874"/>
    <cellStyle name="PlusMinus 4 3" xfId="2987"/>
    <cellStyle name="PlusMinus 4 4" xfId="3099"/>
    <cellStyle name="PlusMinus 4 5" xfId="3226"/>
    <cellStyle name="PlusMinus 4 6" xfId="2338"/>
    <cellStyle name="PlusMinus 4 7" xfId="2204"/>
    <cellStyle name="PlusMinus 4 8" xfId="3538"/>
    <cellStyle name="PlusMinus 4 9" xfId="3638"/>
    <cellStyle name="PlusMinus 5" xfId="1981"/>
    <cellStyle name="PlusMinus 5 10" xfId="3489"/>
    <cellStyle name="PlusMinus 5 11" xfId="3591"/>
    <cellStyle name="PlusMinus 5 12" xfId="3697"/>
    <cellStyle name="PlusMinus 5 13" xfId="4108"/>
    <cellStyle name="PlusMinus 5 14" xfId="4229"/>
    <cellStyle name="PlusMinus 5 15" xfId="4305"/>
    <cellStyle name="PlusMinus 5 2" xfId="2765"/>
    <cellStyle name="PlusMinus 5 3" xfId="2933"/>
    <cellStyle name="PlusMinus 5 4" xfId="3047"/>
    <cellStyle name="PlusMinus 5 5" xfId="3160"/>
    <cellStyle name="PlusMinus 5 6" xfId="3287"/>
    <cellStyle name="PlusMinus 5 7" xfId="2243"/>
    <cellStyle name="PlusMinus 5 8" xfId="2388"/>
    <cellStyle name="PlusMinus 5 9" xfId="3441"/>
    <cellStyle name="PlusMinus 6" xfId="2033"/>
    <cellStyle name="PlusMinus 6 10" xfId="3527"/>
    <cellStyle name="PlusMinus 6 11" xfId="3623"/>
    <cellStyle name="PlusMinus 6 12" xfId="3734"/>
    <cellStyle name="PlusMinus 6 13" xfId="4143"/>
    <cellStyle name="PlusMinus 6 14" xfId="4256"/>
    <cellStyle name="PlusMinus 6 15" xfId="4336"/>
    <cellStyle name="PlusMinus 6 2" xfId="2799"/>
    <cellStyle name="PlusMinus 6 3" xfId="2971"/>
    <cellStyle name="PlusMinus 6 4" xfId="3080"/>
    <cellStyle name="PlusMinus 6 5" xfId="3200"/>
    <cellStyle name="PlusMinus 6 6" xfId="3326"/>
    <cellStyle name="PlusMinus 6 7" xfId="3370"/>
    <cellStyle name="PlusMinus 6 8" xfId="3400"/>
    <cellStyle name="PlusMinus 6 9" xfId="3458"/>
    <cellStyle name="PlusMinus 7" xfId="1780"/>
    <cellStyle name="PlusMinus 7 10" xfId="3189"/>
    <cellStyle name="PlusMinus 7 11" xfId="2363"/>
    <cellStyle name="PlusMinus 7 12" xfId="2473"/>
    <cellStyle name="PlusMinus 7 13" xfId="3941"/>
    <cellStyle name="PlusMinus 7 14" xfId="4158"/>
    <cellStyle name="PlusMinus 7 15" xfId="4142"/>
    <cellStyle name="PlusMinus 7 2" xfId="2595"/>
    <cellStyle name="PlusMinus 7 3" xfId="2829"/>
    <cellStyle name="PlusMinus 7 4" xfId="2478"/>
    <cellStyle name="PlusMinus 7 5" xfId="2911"/>
    <cellStyle name="PlusMinus 7 6" xfId="2303"/>
    <cellStyle name="PlusMinus 7 7" xfId="2838"/>
    <cellStyle name="PlusMinus 7 8" xfId="3345"/>
    <cellStyle name="PlusMinus 7 9" xfId="3381"/>
    <cellStyle name="PlusMinus 8" xfId="2318"/>
    <cellStyle name="PlusMinus 9" xfId="2110"/>
    <cellStyle name="point variable" xfId="690"/>
    <cellStyle name="Pounds" xfId="1523"/>
    <cellStyle name="Pounds1" xfId="1524"/>
    <cellStyle name="Pounds2" xfId="1525"/>
    <cellStyle name="Pounds3" xfId="1526"/>
    <cellStyle name="Pounds4" xfId="1527"/>
    <cellStyle name="Pounds5" xfId="1528"/>
    <cellStyle name="Pounds6" xfId="1529"/>
    <cellStyle name="Pourcentage_pldt" xfId="1530"/>
    <cellStyle name="Prefilled" xfId="691"/>
    <cellStyle name="Prefilled 2" xfId="1998"/>
    <cellStyle name="Prefilled 2 10" xfId="3712"/>
    <cellStyle name="Prefilled 2 11" xfId="4120"/>
    <cellStyle name="Prefilled 2 12" xfId="4317"/>
    <cellStyle name="Prefilled 2 2" xfId="2776"/>
    <cellStyle name="Prefilled 2 3" xfId="2945"/>
    <cellStyle name="Prefilled 2 4" xfId="3059"/>
    <cellStyle name="Prefilled 2 5" xfId="3176"/>
    <cellStyle name="Prefilled 2 6" xfId="3302"/>
    <cellStyle name="Prefilled 2 7" xfId="2567"/>
    <cellStyle name="Prefilled 2 8" xfId="3504"/>
    <cellStyle name="Prefilled 2 9" xfId="3603"/>
    <cellStyle name="Prefilled 3" xfId="1908"/>
    <cellStyle name="Prefilled 3 10" xfId="3637"/>
    <cellStyle name="Prefilled 3 11" xfId="4058"/>
    <cellStyle name="Prefilled 3 12" xfId="4178"/>
    <cellStyle name="Prefilled 3 13" xfId="3840"/>
    <cellStyle name="Prefilled 3 2" xfId="2708"/>
    <cellStyle name="Prefilled 3 3" xfId="2873"/>
    <cellStyle name="Prefilled 3 4" xfId="2986"/>
    <cellStyle name="Prefilled 3 5" xfId="3098"/>
    <cellStyle name="Prefilled 3 6" xfId="3225"/>
    <cellStyle name="Prefilled 3 7" xfId="2367"/>
    <cellStyle name="Prefilled 3 8" xfId="3348"/>
    <cellStyle name="Prefilled 3 9" xfId="3537"/>
    <cellStyle name="Prefilled 4" xfId="1781"/>
    <cellStyle name="Prefilled 4 10" xfId="2199"/>
    <cellStyle name="Prefilled 4 11" xfId="3942"/>
    <cellStyle name="Prefilled 4 12" xfId="4159"/>
    <cellStyle name="Prefilled 4 13" xfId="3799"/>
    <cellStyle name="Prefilled 4 2" xfId="2596"/>
    <cellStyle name="Prefilled 4 3" xfId="2830"/>
    <cellStyle name="Prefilled 4 4" xfId="2479"/>
    <cellStyle name="Prefilled 4 5" xfId="2869"/>
    <cellStyle name="Prefilled 4 6" xfId="2304"/>
    <cellStyle name="Prefilled 4 7" xfId="2276"/>
    <cellStyle name="Prefilled 4 8" xfId="3349"/>
    <cellStyle name="Prefilled 4 9" xfId="2612"/>
    <cellStyle name="Prefilled 5" xfId="2062"/>
    <cellStyle name="Prefilled 6" xfId="2246"/>
    <cellStyle name="Prefilled 7" xfId="2123"/>
    <cellStyle name="Prefilled 8" xfId="3772"/>
    <cellStyle name="PrePop Currency (0)" xfId="1531"/>
    <cellStyle name="PrePop Currency (2)" xfId="1532"/>
    <cellStyle name="PrePop Units (0)" xfId="1533"/>
    <cellStyle name="PrePop Units (1)" xfId="1534"/>
    <cellStyle name="PrePop Units (2)" xfId="1535"/>
    <cellStyle name="Price" xfId="692"/>
    <cellStyle name="Price  .00" xfId="693"/>
    <cellStyle name="Price_14 Sept for Evercore v1" xfId="1536"/>
    <cellStyle name="pricing" xfId="1537"/>
    <cellStyle name="PropGenCurrencyFormat" xfId="1538"/>
    <cellStyle name="PSChar" xfId="694"/>
    <cellStyle name="PSDate" xfId="695"/>
    <cellStyle name="PSDec" xfId="696"/>
    <cellStyle name="PSHeading" xfId="697"/>
    <cellStyle name="PSInt" xfId="698"/>
    <cellStyle name="PSSpacer" xfId="699"/>
    <cellStyle name="Punctuated(0)" xfId="700"/>
    <cellStyle name="Punctuated(1)" xfId="701"/>
    <cellStyle name="Punctuated(2)" xfId="702"/>
    <cellStyle name="QA_Highlight" xfId="20"/>
    <cellStyle name="Qty" xfId="703"/>
    <cellStyle name="Quarterly" xfId="1539"/>
    <cellStyle name="Rack_kit" xfId="1540"/>
    <cellStyle name="Red" xfId="1541"/>
    <cellStyle name="Ref Numbers" xfId="704"/>
    <cellStyle name="Results % 3 dp" xfId="1542"/>
    <cellStyle name="Results 3 dp" xfId="1543"/>
    <cellStyle name="RevList" xfId="705"/>
    <cellStyle name="Section Heading" xfId="706"/>
    <cellStyle name="Section Title" xfId="1544"/>
    <cellStyle name="Section Title no wrap" xfId="707"/>
    <cellStyle name="Section Title wrap" xfId="708"/>
    <cellStyle name="Shaded" xfId="1545"/>
    <cellStyle name="Shaded 2" xfId="1966"/>
    <cellStyle name="Shaded 2 10" xfId="3682"/>
    <cellStyle name="Shaded 2 11" xfId="4096"/>
    <cellStyle name="Shaded 2 12" xfId="4292"/>
    <cellStyle name="Shaded 2 2" xfId="2753"/>
    <cellStyle name="Shaded 2 3" xfId="2918"/>
    <cellStyle name="Shaded 2 4" xfId="3033"/>
    <cellStyle name="Shaded 2 5" xfId="3145"/>
    <cellStyle name="Shaded 2 6" xfId="3272"/>
    <cellStyle name="Shaded 2 7" xfId="2568"/>
    <cellStyle name="Shaded 2 8" xfId="3474"/>
    <cellStyle name="Shaded 2 9" xfId="3578"/>
    <cellStyle name="Shaded 3" xfId="1980"/>
    <cellStyle name="Shaded 3 10" xfId="3696"/>
    <cellStyle name="Shaded 3 11" xfId="4107"/>
    <cellStyle name="Shaded 3 12" xfId="4228"/>
    <cellStyle name="Shaded 3 13" xfId="4304"/>
    <cellStyle name="Shaded 3 2" xfId="2764"/>
    <cellStyle name="Shaded 3 3" xfId="2932"/>
    <cellStyle name="Shaded 3 4" xfId="3046"/>
    <cellStyle name="Shaded 3 5" xfId="3159"/>
    <cellStyle name="Shaded 3 6" xfId="3286"/>
    <cellStyle name="Shaded 3 7" xfId="2442"/>
    <cellStyle name="Shaded 3 8" xfId="3488"/>
    <cellStyle name="Shaded 3 9" xfId="3590"/>
    <cellStyle name="Shaded 4" xfId="1806"/>
    <cellStyle name="Shaded 4 10" xfId="2438"/>
    <cellStyle name="Shaded 4 11" xfId="3964"/>
    <cellStyle name="Shaded 4 12" xfId="4167"/>
    <cellStyle name="Shaded 4 13" xfId="3804"/>
    <cellStyle name="Shaded 4 2" xfId="2614"/>
    <cellStyle name="Shaded 4 3" xfId="2841"/>
    <cellStyle name="Shaded 4 4" xfId="2380"/>
    <cellStyle name="Shaded 4 5" xfId="2422"/>
    <cellStyle name="Shaded 4 6" xfId="3013"/>
    <cellStyle name="Shaded 4 7" xfId="2810"/>
    <cellStyle name="Shaded 4 8" xfId="2188"/>
    <cellStyle name="Shaded 4 9" xfId="2119"/>
    <cellStyle name="Shaded 5" xfId="2079"/>
    <cellStyle name="Shaded 6" xfId="2457"/>
    <cellStyle name="Shaded 7" xfId="2440"/>
    <cellStyle name="Shaded 8" xfId="3828"/>
    <cellStyle name="Sheet Background" xfId="709"/>
    <cellStyle name="sheet title" xfId="710"/>
    <cellStyle name="sheet title 2" xfId="1995"/>
    <cellStyle name="sheet title 2 10" xfId="3600"/>
    <cellStyle name="sheet title 2 11" xfId="3709"/>
    <cellStyle name="sheet title 2 12" xfId="4117"/>
    <cellStyle name="sheet title 2 13" xfId="4314"/>
    <cellStyle name="sheet title 2 2" xfId="2773"/>
    <cellStyle name="sheet title 2 3" xfId="2942"/>
    <cellStyle name="sheet title 2 4" xfId="3056"/>
    <cellStyle name="sheet title 2 5" xfId="3173"/>
    <cellStyle name="sheet title 2 6" xfId="3299"/>
    <cellStyle name="sheet title 2 7" xfId="2174"/>
    <cellStyle name="sheet title 2 8" xfId="3216"/>
    <cellStyle name="sheet title 2 9" xfId="3501"/>
    <cellStyle name="sheet title 3" xfId="2026"/>
    <cellStyle name="sheet title 3 10" xfId="3618"/>
    <cellStyle name="sheet title 3 11" xfId="3727"/>
    <cellStyle name="sheet title 3 12" xfId="4137"/>
    <cellStyle name="sheet title 3 13" xfId="4331"/>
    <cellStyle name="sheet title 3 2" xfId="2794"/>
    <cellStyle name="sheet title 3 3" xfId="2964"/>
    <cellStyle name="sheet title 3 4" xfId="3074"/>
    <cellStyle name="sheet title 3 5" xfId="3193"/>
    <cellStyle name="sheet title 3 6" xfId="3319"/>
    <cellStyle name="sheet title 3 7" xfId="3366"/>
    <cellStyle name="sheet title 3 8" xfId="3393"/>
    <cellStyle name="sheet title 3 9" xfId="3520"/>
    <cellStyle name="sheet title 4" xfId="1897"/>
    <cellStyle name="sheet title 4 10" xfId="2161"/>
    <cellStyle name="sheet title 4 11" xfId="2335"/>
    <cellStyle name="sheet title 4 12" xfId="4051"/>
    <cellStyle name="sheet title 4 13" xfId="3811"/>
    <cellStyle name="sheet title 4 2" xfId="2700"/>
    <cellStyle name="sheet title 4 3" xfId="2864"/>
    <cellStyle name="sheet title 4 4" xfId="2266"/>
    <cellStyle name="sheet title 4 5" xfId="3089"/>
    <cellStyle name="sheet title 4 6" xfId="3215"/>
    <cellStyle name="sheet title 4 7" xfId="2233"/>
    <cellStyle name="sheet title 4 8" xfId="2369"/>
    <cellStyle name="sheet title 4 9" xfId="2906"/>
    <cellStyle name="sheet title 5" xfId="1782"/>
    <cellStyle name="sheet title 5 10" xfId="3800"/>
    <cellStyle name="sheet title 5 2" xfId="2597"/>
    <cellStyle name="sheet title 5 3" xfId="2481"/>
    <cellStyle name="sheet title 5 4" xfId="2305"/>
    <cellStyle name="sheet title 5 5" xfId="2448"/>
    <cellStyle name="sheet title 5 6" xfId="2275"/>
    <cellStyle name="sheet title 5 7" xfId="2181"/>
    <cellStyle name="sheet title 5 8" xfId="2366"/>
    <cellStyle name="sheet title 5 9" xfId="3943"/>
    <cellStyle name="sheet title 6" xfId="2063"/>
    <cellStyle name="sheet title 7" xfId="3916"/>
    <cellStyle name="Slide Title" xfId="711"/>
    <cellStyle name="SMALL" xfId="712"/>
    <cellStyle name="Small Page Heading" xfId="1546"/>
    <cellStyle name="Source" xfId="13"/>
    <cellStyle name="Source Line" xfId="713"/>
    <cellStyle name="Source_Forecast - BTB" xfId="714"/>
    <cellStyle name="Standaard_tabel 2" xfId="715"/>
    <cellStyle name="Standard_AREAS" xfId="1547"/>
    <cellStyle name="String point input" xfId="716"/>
    <cellStyle name="String point input 2" xfId="1896"/>
    <cellStyle name="String point input 2 10" xfId="3336"/>
    <cellStyle name="String point input 2 11" xfId="4050"/>
    <cellStyle name="String point input 2 12" xfId="3810"/>
    <cellStyle name="String point input 2 2" xfId="2699"/>
    <cellStyle name="String point input 2 3" xfId="2863"/>
    <cellStyle name="String point input 2 4" xfId="2265"/>
    <cellStyle name="String point input 2 5" xfId="3088"/>
    <cellStyle name="String point input 2 6" xfId="3214"/>
    <cellStyle name="String point input 2 7" xfId="2108"/>
    <cellStyle name="String point input 2 8" xfId="2137"/>
    <cellStyle name="String point input 2 9" xfId="2179"/>
    <cellStyle name="String point input 3" xfId="2035"/>
    <cellStyle name="String point input 3 10" xfId="3736"/>
    <cellStyle name="String point input 3 11" xfId="4145"/>
    <cellStyle name="String point input 3 12" xfId="4257"/>
    <cellStyle name="String point input 3 13" xfId="4338"/>
    <cellStyle name="String point input 3 2" xfId="2801"/>
    <cellStyle name="String point input 3 3" xfId="2973"/>
    <cellStyle name="String point input 3 4" xfId="3082"/>
    <cellStyle name="String point input 3 5" xfId="3202"/>
    <cellStyle name="String point input 3 6" xfId="3328"/>
    <cellStyle name="String point input 3 7" xfId="3402"/>
    <cellStyle name="String point input 3 8" xfId="3529"/>
    <cellStyle name="String point input 3 9" xfId="3625"/>
    <cellStyle name="String point input 4" xfId="1783"/>
    <cellStyle name="String point input 4 10" xfId="2173"/>
    <cellStyle name="String point input 4 11" xfId="3944"/>
    <cellStyle name="String point input 4 12" xfId="4160"/>
    <cellStyle name="String point input 4 13" xfId="3801"/>
    <cellStyle name="String point input 4 2" xfId="2598"/>
    <cellStyle name="String point input 4 3" xfId="2831"/>
    <cellStyle name="String point input 4 4" xfId="2483"/>
    <cellStyle name="String point input 4 5" xfId="2205"/>
    <cellStyle name="String point input 4 6" xfId="2166"/>
    <cellStyle name="String point input 4 7" xfId="2280"/>
    <cellStyle name="String point input 4 8" xfId="2359"/>
    <cellStyle name="String point input 4 9" xfId="3385"/>
    <cellStyle name="String point input 5" xfId="2064"/>
    <cellStyle name="String point input 6" xfId="2252"/>
    <cellStyle name="String point input 7" xfId="2126"/>
    <cellStyle name="String point input 8" xfId="3773"/>
    <cellStyle name="style" xfId="717"/>
    <cellStyle name="Style 1" xfId="53"/>
    <cellStyle name="Style 1 2" xfId="718"/>
    <cellStyle name="Style 1 2 2" xfId="719"/>
    <cellStyle name="Style 1 3" xfId="720"/>
    <cellStyle name="Style 1 4" xfId="721"/>
    <cellStyle name="Style 10" xfId="1548"/>
    <cellStyle name="Style 11" xfId="1549"/>
    <cellStyle name="Style 12" xfId="1550"/>
    <cellStyle name="Style 13" xfId="1551"/>
    <cellStyle name="Style 14" xfId="1552"/>
    <cellStyle name="Style 15" xfId="1553"/>
    <cellStyle name="Style 16" xfId="1554"/>
    <cellStyle name="Style 17" xfId="1555"/>
    <cellStyle name="Style 18" xfId="1556"/>
    <cellStyle name="Style 19" xfId="1557"/>
    <cellStyle name="Style 2" xfId="1558"/>
    <cellStyle name="Style 20" xfId="1559"/>
    <cellStyle name="Style 21" xfId="1560"/>
    <cellStyle name="Style 22" xfId="1561"/>
    <cellStyle name="Style 23" xfId="1562"/>
    <cellStyle name="Style 24" xfId="1563"/>
    <cellStyle name="Style 25" xfId="1564"/>
    <cellStyle name="Style 26" xfId="1565"/>
    <cellStyle name="Style 27" xfId="1566"/>
    <cellStyle name="Style 28" xfId="1567"/>
    <cellStyle name="Style 29" xfId="1568"/>
    <cellStyle name="Style 3" xfId="1569"/>
    <cellStyle name="Style 30" xfId="1570"/>
    <cellStyle name="Style 31" xfId="1571"/>
    <cellStyle name="Style 32" xfId="1572"/>
    <cellStyle name="Style 33" xfId="1573"/>
    <cellStyle name="Style 34" xfId="1574"/>
    <cellStyle name="Style 35" xfId="1575"/>
    <cellStyle name="Style 36" xfId="1576"/>
    <cellStyle name="Style 37" xfId="1577"/>
    <cellStyle name="Style 38" xfId="1578"/>
    <cellStyle name="Style 39" xfId="1579"/>
    <cellStyle name="Style 4" xfId="1580"/>
    <cellStyle name="Style 40" xfId="1581"/>
    <cellStyle name="Style 41" xfId="1582"/>
    <cellStyle name="Style 42" xfId="1583"/>
    <cellStyle name="Style 43" xfId="1584"/>
    <cellStyle name="Style 44" xfId="1585"/>
    <cellStyle name="Style 45" xfId="1586"/>
    <cellStyle name="Style 46" xfId="1587"/>
    <cellStyle name="Style 47" xfId="1588"/>
    <cellStyle name="Style 48" xfId="1589"/>
    <cellStyle name="Style 49" xfId="1590"/>
    <cellStyle name="Style 5" xfId="1591"/>
    <cellStyle name="Style 50" xfId="1592"/>
    <cellStyle name="Style 51" xfId="1593"/>
    <cellStyle name="Style 52" xfId="1594"/>
    <cellStyle name="Style 53" xfId="1595"/>
    <cellStyle name="Style 54" xfId="1596"/>
    <cellStyle name="Style 55" xfId="1597"/>
    <cellStyle name="Style 56" xfId="1598"/>
    <cellStyle name="Style 57" xfId="1599"/>
    <cellStyle name="Style 58" xfId="1600"/>
    <cellStyle name="Style 59" xfId="1601"/>
    <cellStyle name="Style 6" xfId="1602"/>
    <cellStyle name="Style 60" xfId="1603"/>
    <cellStyle name="Style 61" xfId="1604"/>
    <cellStyle name="Style 62" xfId="1605"/>
    <cellStyle name="Style 63" xfId="1606"/>
    <cellStyle name="Style 64" xfId="1607"/>
    <cellStyle name="Style 65" xfId="1608"/>
    <cellStyle name="Style 66" xfId="1609"/>
    <cellStyle name="Style 67" xfId="1610"/>
    <cellStyle name="Style 68" xfId="1611"/>
    <cellStyle name="style 69" xfId="1895"/>
    <cellStyle name="style 69 10" xfId="2471"/>
    <cellStyle name="style 69 11" xfId="4049"/>
    <cellStyle name="style 69 12" xfId="3809"/>
    <cellStyle name="style 69 2" xfId="2698"/>
    <cellStyle name="style 69 3" xfId="2862"/>
    <cellStyle name="style 69 4" xfId="2258"/>
    <cellStyle name="style 69 5" xfId="2269"/>
    <cellStyle name="style 69 6" xfId="3213"/>
    <cellStyle name="style 69 7" xfId="3363"/>
    <cellStyle name="style 69 8" xfId="2394"/>
    <cellStyle name="style 69 9" xfId="2718"/>
    <cellStyle name="Style 7" xfId="1612"/>
    <cellStyle name="style 70" xfId="1917"/>
    <cellStyle name="style 70 10" xfId="3646"/>
    <cellStyle name="style 70 11" xfId="4066"/>
    <cellStyle name="style 70 12" xfId="3820"/>
    <cellStyle name="style 70 2" xfId="2717"/>
    <cellStyle name="style 70 3" xfId="2882"/>
    <cellStyle name="style 70 4" xfId="2995"/>
    <cellStyle name="style 70 5" xfId="3107"/>
    <cellStyle name="style 70 6" xfId="3234"/>
    <cellStyle name="style 70 7" xfId="2245"/>
    <cellStyle name="style 70 8" xfId="2323"/>
    <cellStyle name="style 70 9" xfId="3546"/>
    <cellStyle name="style 71" xfId="2036"/>
    <cellStyle name="style 71 10" xfId="3737"/>
    <cellStyle name="style 71 11" xfId="4146"/>
    <cellStyle name="style 71 12" xfId="4258"/>
    <cellStyle name="style 71 13" xfId="4339"/>
    <cellStyle name="style 71 2" xfId="2802"/>
    <cellStyle name="style 71 3" xfId="2974"/>
    <cellStyle name="style 71 4" xfId="3083"/>
    <cellStyle name="style 71 5" xfId="3203"/>
    <cellStyle name="style 71 6" xfId="3329"/>
    <cellStyle name="style 71 7" xfId="3403"/>
    <cellStyle name="style 71 8" xfId="3530"/>
    <cellStyle name="style 71 9" xfId="3626"/>
    <cellStyle name="style 72" xfId="1931"/>
    <cellStyle name="style 72 10" xfId="3656"/>
    <cellStyle name="style 72 11" xfId="4076"/>
    <cellStyle name="style 72 12" xfId="4196"/>
    <cellStyle name="style 72 13" xfId="4271"/>
    <cellStyle name="style 72 2" xfId="2728"/>
    <cellStyle name="style 72 3" xfId="2892"/>
    <cellStyle name="style 72 4" xfId="3006"/>
    <cellStyle name="style 72 5" xfId="3117"/>
    <cellStyle name="style 72 6" xfId="3245"/>
    <cellStyle name="style 72 7" xfId="2227"/>
    <cellStyle name="style 72 8" xfId="2100"/>
    <cellStyle name="style 72 9" xfId="3555"/>
    <cellStyle name="style 73" xfId="1894"/>
    <cellStyle name="style 73 10" xfId="2441"/>
    <cellStyle name="style 73 11" xfId="4048"/>
    <cellStyle name="style 73 12" xfId="4171"/>
    <cellStyle name="style 73 13" xfId="3808"/>
    <cellStyle name="style 73 2" xfId="2697"/>
    <cellStyle name="style 73 3" xfId="2861"/>
    <cellStyle name="style 73 4" xfId="2391"/>
    <cellStyle name="style 73 5" xfId="2420"/>
    <cellStyle name="style 73 6" xfId="3212"/>
    <cellStyle name="style 73 7" xfId="2180"/>
    <cellStyle name="style 73 8" xfId="2446"/>
    <cellStyle name="style 73 9" xfId="3375"/>
    <cellStyle name="style 74" xfId="1892"/>
    <cellStyle name="style 74 10" xfId="2084"/>
    <cellStyle name="style 74 11" xfId="4047"/>
    <cellStyle name="style 74 12" xfId="4170"/>
    <cellStyle name="style 74 13" xfId="3807"/>
    <cellStyle name="style 74 2" xfId="2696"/>
    <cellStyle name="style 74 3" xfId="2860"/>
    <cellStyle name="style 74 4" xfId="2264"/>
    <cellStyle name="style 74 5" xfId="2701"/>
    <cellStyle name="style 74 6" xfId="3211"/>
    <cellStyle name="style 74 7" xfId="2261"/>
    <cellStyle name="style 74 8" xfId="2289"/>
    <cellStyle name="style 74 9" xfId="2295"/>
    <cellStyle name="style 75" xfId="1923"/>
    <cellStyle name="style 75 10" xfId="3648"/>
    <cellStyle name="style 75 11" xfId="4068"/>
    <cellStyle name="style 75 12" xfId="4188"/>
    <cellStyle name="style 75 13" xfId="4264"/>
    <cellStyle name="style 75 2" xfId="2720"/>
    <cellStyle name="style 75 3" xfId="2884"/>
    <cellStyle name="style 75 4" xfId="2998"/>
    <cellStyle name="style 75 5" xfId="3109"/>
    <cellStyle name="style 75 6" xfId="3237"/>
    <cellStyle name="style 75 7" xfId="2286"/>
    <cellStyle name="style 75 8" xfId="2131"/>
    <cellStyle name="style 75 9" xfId="3548"/>
    <cellStyle name="style 76" xfId="1900"/>
    <cellStyle name="style 76 10" xfId="2393"/>
    <cellStyle name="style 76 11" xfId="4053"/>
    <cellStyle name="style 76 12" xfId="4173"/>
    <cellStyle name="style 76 13" xfId="3813"/>
    <cellStyle name="style 76 2" xfId="2703"/>
    <cellStyle name="style 76 3" xfId="2866"/>
    <cellStyle name="style 76 4" xfId="2259"/>
    <cellStyle name="style 76 5" xfId="3091"/>
    <cellStyle name="style 76 6" xfId="3218"/>
    <cellStyle name="style 76 7" xfId="2378"/>
    <cellStyle name="style 76 8" xfId="2996"/>
    <cellStyle name="style 76 9" xfId="2848"/>
    <cellStyle name="style 77" xfId="1784"/>
    <cellStyle name="style 77 10" xfId="2301"/>
    <cellStyle name="style 77 11" xfId="3945"/>
    <cellStyle name="style 77 12" xfId="4161"/>
    <cellStyle name="style 77 13" xfId="3802"/>
    <cellStyle name="style 77 2" xfId="2599"/>
    <cellStyle name="style 77 3" xfId="2832"/>
    <cellStyle name="style 77 4" xfId="2257"/>
    <cellStyle name="style 77 5" xfId="2428"/>
    <cellStyle name="style 77 6" xfId="2306"/>
    <cellStyle name="style 77 7" xfId="2200"/>
    <cellStyle name="style 77 8" xfId="2353"/>
    <cellStyle name="style 77 9" xfId="3424"/>
    <cellStyle name="style 78" xfId="2065"/>
    <cellStyle name="style 79" xfId="2253"/>
    <cellStyle name="Style 8" xfId="1613"/>
    <cellStyle name="style 80" xfId="2402"/>
    <cellStyle name="style 81" xfId="2956"/>
    <cellStyle name="style 82" xfId="2356"/>
    <cellStyle name="style 83" xfId="2287"/>
    <cellStyle name="style 84" xfId="2250"/>
    <cellStyle name="style 85" xfId="2458"/>
    <cellStyle name="style 86" xfId="2362"/>
    <cellStyle name="style 87" xfId="2101"/>
    <cellStyle name="style 88" xfId="2344"/>
    <cellStyle name="style 89" xfId="2475"/>
    <cellStyle name="Style 9" xfId="1614"/>
    <cellStyle name="style 90" xfId="2134"/>
    <cellStyle name="style 91" xfId="3453"/>
    <cellStyle name="style 92" xfId="2124"/>
    <cellStyle name="style 93" xfId="3774"/>
    <cellStyle name="style 94" xfId="3821"/>
    <cellStyle name="style 95" xfId="3794"/>
    <cellStyle name="style_2011 LRP Master (PR) vHome Phone" xfId="1615"/>
    <cellStyle name="style1" xfId="722"/>
    <cellStyle name="style2" xfId="723"/>
    <cellStyle name="subcalc" xfId="1616"/>
    <cellStyle name="SubHeading1" xfId="724"/>
    <cellStyle name="SubHeading2" xfId="725"/>
    <cellStyle name="Subsection Heading" xfId="726"/>
    <cellStyle name="Sub-section heading" xfId="727"/>
    <cellStyle name="subtitle" xfId="728"/>
    <cellStyle name="subtitle 2" xfId="1935"/>
    <cellStyle name="subtitle 2 2" xfId="3121"/>
    <cellStyle name="subtitle 2 3" xfId="3249"/>
    <cellStyle name="subtitle 2 4" xfId="2177"/>
    <cellStyle name="subtitle 2 5" xfId="2429"/>
    <cellStyle name="subtitle 2 6" xfId="2818"/>
    <cellStyle name="subtitle 2 7" xfId="3660"/>
    <cellStyle name="subtitle 3" xfId="1985"/>
    <cellStyle name="subtitle 3 2" xfId="3164"/>
    <cellStyle name="subtitle 3 3" xfId="3291"/>
    <cellStyle name="subtitle 3 4" xfId="3378"/>
    <cellStyle name="subtitle 3 5" xfId="2431"/>
    <cellStyle name="subtitle 3 6" xfId="3493"/>
    <cellStyle name="subtitle 3 7" xfId="3701"/>
    <cellStyle name="subtitle 4" xfId="2032"/>
    <cellStyle name="subtitle 4 2" xfId="3199"/>
    <cellStyle name="subtitle 4 3" xfId="3325"/>
    <cellStyle name="subtitle 4 4" xfId="3384"/>
    <cellStyle name="subtitle 4 5" xfId="3399"/>
    <cellStyle name="subtitle 4 6" xfId="3526"/>
    <cellStyle name="subtitle 4 7" xfId="3733"/>
    <cellStyle name="subtitle 5" xfId="1785"/>
    <cellStyle name="subtitle 5 2" xfId="2332"/>
    <cellStyle name="subtitle 5 3" xfId="2307"/>
    <cellStyle name="subtitle 5 4" xfId="2339"/>
    <cellStyle name="subtitle 5 5" xfId="2795"/>
    <cellStyle name="subtitle 5 6" xfId="2396"/>
    <cellStyle name="subtitle 5 7" xfId="2856"/>
    <cellStyle name="Subtotal" xfId="729"/>
    <cellStyle name="Sub-Total" xfId="730"/>
    <cellStyle name="Sub-Total 10" xfId="2182"/>
    <cellStyle name="Sub-Total 2" xfId="1934"/>
    <cellStyle name="Sub-Total 2 10" xfId="4199"/>
    <cellStyle name="Sub-Total 2 11" xfId="4274"/>
    <cellStyle name="Sub-Total 2 2" xfId="2895"/>
    <cellStyle name="Sub-Total 2 3" xfId="3009"/>
    <cellStyle name="Sub-Total 2 4" xfId="3120"/>
    <cellStyle name="Sub-Total 2 5" xfId="3248"/>
    <cellStyle name="Sub-Total 2 6" xfId="2294"/>
    <cellStyle name="Sub-Total 2 7" xfId="2858"/>
    <cellStyle name="Sub-Total 2 8" xfId="3558"/>
    <cellStyle name="Sub-Total 2 9" xfId="3659"/>
    <cellStyle name="Sub-Total 3" xfId="1977"/>
    <cellStyle name="Sub-Total 3 10" xfId="4226"/>
    <cellStyle name="Sub-Total 3 11" xfId="4302"/>
    <cellStyle name="Sub-Total 3 2" xfId="2929"/>
    <cellStyle name="Sub-Total 3 3" xfId="3044"/>
    <cellStyle name="Sub-Total 3 4" xfId="3156"/>
    <cellStyle name="Sub-Total 3 5" xfId="3283"/>
    <cellStyle name="Sub-Total 3 6" xfId="2231"/>
    <cellStyle name="Sub-Total 3 7" xfId="3485"/>
    <cellStyle name="Sub-Total 3 8" xfId="3588"/>
    <cellStyle name="Sub-Total 3 9" xfId="3693"/>
    <cellStyle name="Sub-Total 4" xfId="1970"/>
    <cellStyle name="Sub-Total 4 10" xfId="4219"/>
    <cellStyle name="Sub-Total 4 11" xfId="4296"/>
    <cellStyle name="Sub-Total 4 2" xfId="2922"/>
    <cellStyle name="Sub-Total 4 3" xfId="3037"/>
    <cellStyle name="Sub-Total 4 4" xfId="3149"/>
    <cellStyle name="Sub-Total 4 5" xfId="3276"/>
    <cellStyle name="Sub-Total 4 6" xfId="2130"/>
    <cellStyle name="Sub-Total 4 7" xfId="3478"/>
    <cellStyle name="Sub-Total 4 8" xfId="3582"/>
    <cellStyle name="Sub-Total 4 9" xfId="3686"/>
    <cellStyle name="Sub-Total 5" xfId="1906"/>
    <cellStyle name="Sub-Total 5 10" xfId="2111"/>
    <cellStyle name="Sub-Total 5 11" xfId="3535"/>
    <cellStyle name="Sub-Total 5 12" xfId="3635"/>
    <cellStyle name="Sub-Total 5 13" xfId="4056"/>
    <cellStyle name="Sub-Total 5 14" xfId="4176"/>
    <cellStyle name="Sub-Total 5 15" xfId="3816"/>
    <cellStyle name="Sub-Total 5 2" xfId="2706"/>
    <cellStyle name="Sub-Total 5 3" xfId="2871"/>
    <cellStyle name="Sub-Total 5 4" xfId="2984"/>
    <cellStyle name="Sub-Total 5 5" xfId="3096"/>
    <cellStyle name="Sub-Total 5 6" xfId="3223"/>
    <cellStyle name="Sub-Total 5 7" xfId="2240"/>
    <cellStyle name="Sub-Total 5 8" xfId="2189"/>
    <cellStyle name="Sub-Total 5 9" xfId="2279"/>
    <cellStyle name="Sub-Total 6" xfId="1922"/>
    <cellStyle name="Sub-Total 6 10" xfId="2377"/>
    <cellStyle name="Sub-Total 6 11" xfId="3547"/>
    <cellStyle name="Sub-Total 6 12" xfId="3647"/>
    <cellStyle name="Sub-Total 6 13" xfId="4067"/>
    <cellStyle name="Sub-Total 6 14" xfId="4187"/>
    <cellStyle name="Sub-Total 6 15" xfId="4263"/>
    <cellStyle name="Sub-Total 6 2" xfId="2719"/>
    <cellStyle name="Sub-Total 6 3" xfId="2883"/>
    <cellStyle name="Sub-Total 6 4" xfId="2997"/>
    <cellStyle name="Sub-Total 6 5" xfId="3108"/>
    <cellStyle name="Sub-Total 6 6" xfId="3236"/>
    <cellStyle name="Sub-Total 6 7" xfId="3131"/>
    <cellStyle name="Sub-Total 6 8" xfId="2465"/>
    <cellStyle name="Sub-Total 6 9" xfId="3415"/>
    <cellStyle name="Sub-Total 7" xfId="1786"/>
    <cellStyle name="Sub-Total 7 10" xfId="2444"/>
    <cellStyle name="Sub-Total 7 11" xfId="2574"/>
    <cellStyle name="Sub-Total 7 12" xfId="2149"/>
    <cellStyle name="Sub-Total 7 13" xfId="3947"/>
    <cellStyle name="Sub-Total 7 14" xfId="4162"/>
    <cellStyle name="Sub-Total 7 15" xfId="3946"/>
    <cellStyle name="Sub-Total 7 2" xfId="2601"/>
    <cellStyle name="Sub-Total 7 3" xfId="2833"/>
    <cellStyle name="Sub-Total 7 4" xfId="2484"/>
    <cellStyle name="Sub-Total 7 5" xfId="2427"/>
    <cellStyle name="Sub-Total 7 6" xfId="2167"/>
    <cellStyle name="Sub-Total 7 7" xfId="2931"/>
    <cellStyle name="Sub-Total 7 8" xfId="2216"/>
    <cellStyle name="Sub-Total 7 9" xfId="2447"/>
    <cellStyle name="Sub-Total 8" xfId="2812"/>
    <cellStyle name="Sub-Total 9" xfId="2430"/>
    <cellStyle name="Subtotal_Avtar GS_GVF4_2007_08 includes mapping to Trading Matrix" xfId="731"/>
    <cellStyle name="Summe" xfId="732"/>
    <cellStyle name="SYSTEM" xfId="1617"/>
    <cellStyle name="SYSTEM 2" xfId="1901"/>
    <cellStyle name="SYSTEM 2 10" xfId="3631"/>
    <cellStyle name="SYSTEM 2 11" xfId="4054"/>
    <cellStyle name="SYSTEM 2 12" xfId="3814"/>
    <cellStyle name="SYSTEM 2 2" xfId="2704"/>
    <cellStyle name="SYSTEM 2 3" xfId="2867"/>
    <cellStyle name="SYSTEM 2 4" xfId="2980"/>
    <cellStyle name="SYSTEM 2 5" xfId="3092"/>
    <cellStyle name="SYSTEM 2 6" xfId="3219"/>
    <cellStyle name="SYSTEM 2 7" xfId="2787"/>
    <cellStyle name="SYSTEM 2 8" xfId="3014"/>
    <cellStyle name="SYSTEM 2 9" xfId="2085"/>
    <cellStyle name="SYSTEM 3" xfId="1961"/>
    <cellStyle name="SYSTEM 3 10" xfId="3677"/>
    <cellStyle name="SYSTEM 3 11" xfId="4091"/>
    <cellStyle name="SYSTEM 3 12" xfId="4211"/>
    <cellStyle name="SYSTEM 3 13" xfId="4287"/>
    <cellStyle name="SYSTEM 3 2" xfId="2748"/>
    <cellStyle name="SYSTEM 3 3" xfId="2913"/>
    <cellStyle name="SYSTEM 3 4" xfId="3028"/>
    <cellStyle name="SYSTEM 3 5" xfId="3140"/>
    <cellStyle name="SYSTEM 3 6" xfId="3267"/>
    <cellStyle name="SYSTEM 3 7" xfId="2288"/>
    <cellStyle name="SYSTEM 3 8" xfId="3469"/>
    <cellStyle name="SYSTEM 3 9" xfId="3573"/>
    <cellStyle name="SYSTEM 4" xfId="1807"/>
    <cellStyle name="SYSTEM 4 10" xfId="3382"/>
    <cellStyle name="SYSTEM 4 11" xfId="3965"/>
    <cellStyle name="SYSTEM 4 12" xfId="4168"/>
    <cellStyle name="SYSTEM 4 13" xfId="3805"/>
    <cellStyle name="SYSTEM 4 2" xfId="2615"/>
    <cellStyle name="SYSTEM 4 3" xfId="2842"/>
    <cellStyle name="SYSTEM 4 4" xfId="2381"/>
    <cellStyle name="SYSTEM 4 5" xfId="2421"/>
    <cellStyle name="SYSTEM 4 6" xfId="2345"/>
    <cellStyle name="SYSTEM 4 7" xfId="2337"/>
    <cellStyle name="SYSTEM 4 8" xfId="3354"/>
    <cellStyle name="SYSTEM 4 9" xfId="2118"/>
    <cellStyle name="SYSTEM 5" xfId="2080"/>
    <cellStyle name="SYSTEM 6" xfId="2476"/>
    <cellStyle name="SYSTEM 7" xfId="2162"/>
    <cellStyle name="SYSTEM 8" xfId="3830"/>
    <cellStyle name="System Input" xfId="1618"/>
    <cellStyle name="SYSTEM_2012 Base Walk" xfId="1619"/>
    <cellStyle name="t" xfId="733"/>
    <cellStyle name="Table Col Head" xfId="1620"/>
    <cellStyle name="Table Head" xfId="1621"/>
    <cellStyle name="Table Head Aligned" xfId="1622"/>
    <cellStyle name="Table Head Aligned 2" xfId="2018"/>
    <cellStyle name="Table Head Aligned 2 2" xfId="2789"/>
    <cellStyle name="Table Head Aligned 3" xfId="1808"/>
    <cellStyle name="Table Head Aligned 3 2" xfId="2616"/>
    <cellStyle name="Table Head Aligned 4" xfId="2480"/>
    <cellStyle name="Table Head Aligned 5" xfId="3834"/>
    <cellStyle name="Table Head Blue" xfId="1623"/>
    <cellStyle name="Table Head Green" xfId="1624"/>
    <cellStyle name="Table Head Green 2" xfId="2019"/>
    <cellStyle name="Table Head Green 2 2" xfId="2790"/>
    <cellStyle name="Table Head Green 3" xfId="1809"/>
    <cellStyle name="Table Head Green 3 2" xfId="2617"/>
    <cellStyle name="Table Head Green 4" xfId="2482"/>
    <cellStyle name="Table Head Green 5" xfId="3836"/>
    <cellStyle name="Table Head_2003 Non Install Capex Summary 14-04-03" xfId="1625"/>
    <cellStyle name="Table Heading" xfId="734"/>
    <cellStyle name="Table Sub Head" xfId="1626"/>
    <cellStyle name="Table Sub Heading" xfId="1627"/>
    <cellStyle name="Table Title" xfId="1628"/>
    <cellStyle name="Table Units" xfId="1629"/>
    <cellStyle name="Table Units 2" xfId="1959"/>
    <cellStyle name="Table Units 2 2" xfId="3138"/>
    <cellStyle name="Table Units 2 3" xfId="3265"/>
    <cellStyle name="Table Units 2 4" xfId="2226"/>
    <cellStyle name="Table Units 2 5" xfId="2474"/>
    <cellStyle name="Table Units 2 6" xfId="3467"/>
    <cellStyle name="Table Units 2 7" xfId="3675"/>
    <cellStyle name="Table Units 3" xfId="1903"/>
    <cellStyle name="Table Units 3 2" xfId="3094"/>
    <cellStyle name="Table Units 3 3" xfId="3221"/>
    <cellStyle name="Table Units 3 4" xfId="3344"/>
    <cellStyle name="Table Units 3 5" xfId="2098"/>
    <cellStyle name="Table Units 3 6" xfId="3339"/>
    <cellStyle name="Table Units 3 7" xfId="3633"/>
    <cellStyle name="Table Units 4" xfId="1939"/>
    <cellStyle name="Table Units 4 2" xfId="3125"/>
    <cellStyle name="Table Units 4 3" xfId="3253"/>
    <cellStyle name="Table Units 4 4" xfId="2408"/>
    <cellStyle name="Table Units 4 5" xfId="2290"/>
    <cellStyle name="Table Units 4 6" xfId="2178"/>
    <cellStyle name="Table Units 4 7" xfId="3664"/>
    <cellStyle name="Table Units 5" xfId="1810"/>
    <cellStyle name="Table Units 5 2" xfId="2327"/>
    <cellStyle name="Table Units 5 3" xfId="2347"/>
    <cellStyle name="Table Units 5 4" xfId="2424"/>
    <cellStyle name="Table Units 5 5" xfId="2375"/>
    <cellStyle name="Table Units 5 6" xfId="2328"/>
    <cellStyle name="Table Units 5 7" xfId="2190"/>
    <cellStyle name="test" xfId="1630"/>
    <cellStyle name="Text" xfId="735"/>
    <cellStyle name="Text Indent A" xfId="1631"/>
    <cellStyle name="Text Indent B" xfId="1632"/>
    <cellStyle name="Text Indent C" xfId="1633"/>
    <cellStyle name="þ_x001d_ð &amp;ý&amp;†ýG_x0008_?_x0009_X_x000a__x0007__x0001__x0001_" xfId="736"/>
    <cellStyle name="þ_x001d_ð &amp;ý&amp;†ýG_x0008_€ X_x000a__x0007__x0001__x0001_" xfId="1634"/>
    <cellStyle name="þ_x001d_ð &amp;ý&amp;†ýG_x0008_ X_x000a__x0007__x0001__x0001_" xfId="1635"/>
    <cellStyle name="Thousands" xfId="1636"/>
    <cellStyle name="Time" xfId="1637"/>
    <cellStyle name="Time 2" xfId="2022"/>
    <cellStyle name="Time 2 2" xfId="4133"/>
    <cellStyle name="Time 3" xfId="1811"/>
    <cellStyle name="Time 3 2" xfId="3968"/>
    <cellStyle name="Time 4" xfId="3837"/>
    <cellStyle name="TIME Detail" xfId="1638"/>
    <cellStyle name="Time Entry" xfId="1639"/>
    <cellStyle name="Time Entry 2" xfId="2024"/>
    <cellStyle name="Time Entry 2 2" xfId="4135"/>
    <cellStyle name="Time Entry 3" xfId="1812"/>
    <cellStyle name="Time Entry 3 2" xfId="3969"/>
    <cellStyle name="Time Entry 4" xfId="3838"/>
    <cellStyle name="TIME Period Start" xfId="1640"/>
    <cellStyle name="time variable" xfId="737"/>
    <cellStyle name="Time_CLV base change (10.2)v5 PL" xfId="1641"/>
    <cellStyle name="Times 12" xfId="1642"/>
    <cellStyle name="Title 1" xfId="738"/>
    <cellStyle name="Title 2" xfId="739"/>
    <cellStyle name="Title 3" xfId="740"/>
    <cellStyle name="Title 4" xfId="741"/>
    <cellStyle name="Title Line" xfId="742"/>
    <cellStyle name="TitlePage" xfId="743"/>
    <cellStyle name="titre1" xfId="1643"/>
    <cellStyle name="Top Row" xfId="744"/>
    <cellStyle name="Top Row 2" xfId="1933"/>
    <cellStyle name="Top Row 2 10" xfId="3658"/>
    <cellStyle name="Top Row 2 11" xfId="4078"/>
    <cellStyle name="Top Row 2 12" xfId="4198"/>
    <cellStyle name="Top Row 2 13" xfId="4273"/>
    <cellStyle name="Top Row 2 2" xfId="2730"/>
    <cellStyle name="Top Row 2 3" xfId="2894"/>
    <cellStyle name="Top Row 2 4" xfId="3008"/>
    <cellStyle name="Top Row 2 5" xfId="3119"/>
    <cellStyle name="Top Row 2 6" xfId="3247"/>
    <cellStyle name="Top Row 2 7" xfId="3365"/>
    <cellStyle name="Top Row 2 8" xfId="2302"/>
    <cellStyle name="Top Row 2 9" xfId="3557"/>
    <cellStyle name="Top Row 3" xfId="1969"/>
    <cellStyle name="Top Row 3 10" xfId="3685"/>
    <cellStyle name="Top Row 3 11" xfId="4099"/>
    <cellStyle name="Top Row 3 12" xfId="4218"/>
    <cellStyle name="Top Row 3 13" xfId="4295"/>
    <cellStyle name="Top Row 3 2" xfId="2756"/>
    <cellStyle name="Top Row 3 3" xfId="2921"/>
    <cellStyle name="Top Row 3 4" xfId="3036"/>
    <cellStyle name="Top Row 3 5" xfId="3148"/>
    <cellStyle name="Top Row 3 6" xfId="3275"/>
    <cellStyle name="Top Row 3 7" xfId="2502"/>
    <cellStyle name="Top Row 3 8" xfId="3477"/>
    <cellStyle name="Top Row 3 9" xfId="3581"/>
    <cellStyle name="Top Row 4" xfId="1787"/>
    <cellStyle name="Top Row 4 10" xfId="2340"/>
    <cellStyle name="Top Row 4 11" xfId="3948"/>
    <cellStyle name="Top Row 4 12" xfId="4163"/>
    <cellStyle name="Top Row 4 13" xfId="3780"/>
    <cellStyle name="Top Row 4 2" xfId="2602"/>
    <cellStyle name="Top Row 4 3" xfId="2834"/>
    <cellStyle name="Top Row 4 4" xfId="2485"/>
    <cellStyle name="Top Row 4 5" xfId="2426"/>
    <cellStyle name="Top Row 4 6" xfId="2308"/>
    <cellStyle name="Top Row 4 7" xfId="2315"/>
    <cellStyle name="Top Row 4 8" xfId="2320"/>
    <cellStyle name="Top Row 4 9" xfId="2114"/>
    <cellStyle name="Top Row 5" xfId="2066"/>
    <cellStyle name="Top Row 6" xfId="2490"/>
    <cellStyle name="Top Row 7" xfId="3784"/>
    <cellStyle name="Total" xfId="14" builtinId="25" customBuiltin="1"/>
    <cellStyle name="Total - Grand" xfId="745"/>
    <cellStyle name="Total - Sub" xfId="746"/>
    <cellStyle name="Total - Sub 10" xfId="2358"/>
    <cellStyle name="Total - Sub 2" xfId="1994"/>
    <cellStyle name="Total - Sub 2 10" xfId="4235"/>
    <cellStyle name="Total - Sub 2 11" xfId="4313"/>
    <cellStyle name="Total - Sub 2 2" xfId="2941"/>
    <cellStyle name="Total - Sub 2 3" xfId="3055"/>
    <cellStyle name="Total - Sub 2 4" xfId="3172"/>
    <cellStyle name="Total - Sub 2 5" xfId="3298"/>
    <cellStyle name="Total - Sub 2 6" xfId="2088"/>
    <cellStyle name="Total - Sub 2 7" xfId="3500"/>
    <cellStyle name="Total - Sub 2 8" xfId="3599"/>
    <cellStyle name="Total - Sub 2 9" xfId="3708"/>
    <cellStyle name="Total - Sub 3" xfId="1978"/>
    <cellStyle name="Total - Sub 3 10" xfId="4227"/>
    <cellStyle name="Total - Sub 3 11" xfId="4303"/>
    <cellStyle name="Total - Sub 3 2" xfId="2930"/>
    <cellStyle name="Total - Sub 3 3" xfId="3045"/>
    <cellStyle name="Total - Sub 3 4" xfId="3157"/>
    <cellStyle name="Total - Sub 3 5" xfId="3284"/>
    <cellStyle name="Total - Sub 3 6" xfId="2820"/>
    <cellStyle name="Total - Sub 3 7" xfId="3486"/>
    <cellStyle name="Total - Sub 3 8" xfId="3589"/>
    <cellStyle name="Total - Sub 3 9" xfId="3694"/>
    <cellStyle name="Total - Sub 4" xfId="1946"/>
    <cellStyle name="Total - Sub 4 10" xfId="4204"/>
    <cellStyle name="Total - Sub 4 11" xfId="4280"/>
    <cellStyle name="Total - Sub 4 2" xfId="2903"/>
    <cellStyle name="Total - Sub 4 3" xfId="3018"/>
    <cellStyle name="Total - Sub 4 4" xfId="3129"/>
    <cellStyle name="Total - Sub 4 5" xfId="3257"/>
    <cellStyle name="Total - Sub 4 6" xfId="2840"/>
    <cellStyle name="Total - Sub 4 7" xfId="2386"/>
    <cellStyle name="Total - Sub 4 8" xfId="3565"/>
    <cellStyle name="Total - Sub 4 9" xfId="3668"/>
    <cellStyle name="Total - Sub 5" xfId="1962"/>
    <cellStyle name="Total - Sub 5 10" xfId="3470"/>
    <cellStyle name="Total - Sub 5 11" xfId="3574"/>
    <cellStyle name="Total - Sub 5 12" xfId="3678"/>
    <cellStyle name="Total - Sub 5 13" xfId="4092"/>
    <cellStyle name="Total - Sub 5 14" xfId="4212"/>
    <cellStyle name="Total - Sub 5 15" xfId="4288"/>
    <cellStyle name="Total - Sub 5 2" xfId="2749"/>
    <cellStyle name="Total - Sub 5 3" xfId="2914"/>
    <cellStyle name="Total - Sub 5 4" xfId="3029"/>
    <cellStyle name="Total - Sub 5 5" xfId="3141"/>
    <cellStyle name="Total - Sub 5 6" xfId="3268"/>
    <cellStyle name="Total - Sub 5 7" xfId="2237"/>
    <cellStyle name="Total - Sub 5 8" xfId="2462"/>
    <cellStyle name="Total - Sub 5 9" xfId="3430"/>
    <cellStyle name="Total - Sub 6" xfId="1965"/>
    <cellStyle name="Total - Sub 6 10" xfId="3473"/>
    <cellStyle name="Total - Sub 6 11" xfId="3577"/>
    <cellStyle name="Total - Sub 6 12" xfId="3681"/>
    <cellStyle name="Total - Sub 6 13" xfId="4095"/>
    <cellStyle name="Total - Sub 6 14" xfId="4215"/>
    <cellStyle name="Total - Sub 6 15" xfId="4291"/>
    <cellStyle name="Total - Sub 6 2" xfId="2752"/>
    <cellStyle name="Total - Sub 6 3" xfId="2917"/>
    <cellStyle name="Total - Sub 6 4" xfId="3032"/>
    <cellStyle name="Total - Sub 6 5" xfId="3144"/>
    <cellStyle name="Total - Sub 6 6" xfId="3271"/>
    <cellStyle name="Total - Sub 6 7" xfId="2435"/>
    <cellStyle name="Total - Sub 6 8" xfId="2432"/>
    <cellStyle name="Total - Sub 6 9" xfId="3433"/>
    <cellStyle name="Total - Sub 7" xfId="1788"/>
    <cellStyle name="Total - Sub 7 10" xfId="2849"/>
    <cellStyle name="Total - Sub 7 11" xfId="2819"/>
    <cellStyle name="Total - Sub 7 12" xfId="2148"/>
    <cellStyle name="Total - Sub 7 13" xfId="3949"/>
    <cellStyle name="Total - Sub 7 14" xfId="4164"/>
    <cellStyle name="Total - Sub 7 15" xfId="3781"/>
    <cellStyle name="Total - Sub 7 2" xfId="2603"/>
    <cellStyle name="Total - Sub 7 3" xfId="2835"/>
    <cellStyle name="Total - Sub 7 4" xfId="2372"/>
    <cellStyle name="Total - Sub 7 5" xfId="2331"/>
    <cellStyle name="Total - Sub 7 6" xfId="2168"/>
    <cellStyle name="Total - Sub 7 7" xfId="2850"/>
    <cellStyle name="Total - Sub 7 8" xfId="3369"/>
    <cellStyle name="Total - Sub 7 9" xfId="2459"/>
    <cellStyle name="Total - Sub 8" xfId="2847"/>
    <cellStyle name="Total - Sub 9" xfId="2125"/>
    <cellStyle name="Total 10" xfId="1759"/>
    <cellStyle name="Total 11" xfId="1891"/>
    <cellStyle name="Total 12" xfId="1898"/>
    <cellStyle name="Total 13" xfId="2021"/>
    <cellStyle name="Total 14" xfId="1919"/>
    <cellStyle name="Total 15" xfId="1944"/>
    <cellStyle name="Total 16" xfId="1948"/>
    <cellStyle name="Total 17" xfId="1940"/>
    <cellStyle name="Total 18" xfId="1918"/>
    <cellStyle name="Total 19" xfId="2010"/>
    <cellStyle name="Total 2" xfId="1694"/>
    <cellStyle name="Total 3" xfId="1698"/>
    <cellStyle name="Total 4" xfId="1744"/>
    <cellStyle name="Total 5" xfId="1745"/>
    <cellStyle name="Total 6" xfId="1746"/>
    <cellStyle name="Total 7" xfId="1747"/>
    <cellStyle name="Total 8" xfId="1748"/>
    <cellStyle name="Total 9" xfId="1749"/>
    <cellStyle name="total label" xfId="747"/>
    <cellStyle name="Total Row" xfId="748"/>
    <cellStyle name="Total Row 2" xfId="1949"/>
    <cellStyle name="Total Row 2 2" xfId="2740"/>
    <cellStyle name="Total Row 3" xfId="1789"/>
    <cellStyle name="Total Row 3 2" xfId="2604"/>
    <cellStyle name="Total Row 4" xfId="2260"/>
    <cellStyle name="Total Row 5" xfId="3785"/>
    <cellStyle name="total variable" xfId="749"/>
    <cellStyle name="True value/switch" xfId="750"/>
    <cellStyle name="True value/switch 2" xfId="1993"/>
    <cellStyle name="True value/switch 2 10" xfId="3707"/>
    <cellStyle name="True value/switch 2 11" xfId="4116"/>
    <cellStyle name="True value/switch 2 12" xfId="4312"/>
    <cellStyle name="True value/switch 2 2" xfId="2772"/>
    <cellStyle name="True value/switch 2 3" xfId="2940"/>
    <cellStyle name="True value/switch 2 4" xfId="3054"/>
    <cellStyle name="True value/switch 2 5" xfId="3171"/>
    <cellStyle name="True value/switch 2 6" xfId="3297"/>
    <cellStyle name="True value/switch 2 7" xfId="3210"/>
    <cellStyle name="True value/switch 2 8" xfId="3499"/>
    <cellStyle name="True value/switch 2 9" xfId="3598"/>
    <cellStyle name="True value/switch 3" xfId="2015"/>
    <cellStyle name="True value/switch 3 10" xfId="3722"/>
    <cellStyle name="True value/switch 3 11" xfId="4128"/>
    <cellStyle name="True value/switch 3 12" xfId="4246"/>
    <cellStyle name="True value/switch 3 13" xfId="4326"/>
    <cellStyle name="True value/switch 3 2" xfId="2786"/>
    <cellStyle name="True value/switch 3 3" xfId="2957"/>
    <cellStyle name="True value/switch 3 4" xfId="3069"/>
    <cellStyle name="True value/switch 3 5" xfId="3186"/>
    <cellStyle name="True value/switch 3 6" xfId="3313"/>
    <cellStyle name="True value/switch 3 7" xfId="3388"/>
    <cellStyle name="True value/switch 3 8" xfId="3514"/>
    <cellStyle name="True value/switch 3 9" xfId="3613"/>
    <cellStyle name="True value/switch 4" xfId="1790"/>
    <cellStyle name="True value/switch 4 10" xfId="2953"/>
    <cellStyle name="True value/switch 4 11" xfId="3950"/>
    <cellStyle name="True value/switch 4 12" xfId="4165"/>
    <cellStyle name="True value/switch 4 13" xfId="4106"/>
    <cellStyle name="True value/switch 4 2" xfId="2605"/>
    <cellStyle name="True value/switch 4 3" xfId="2836"/>
    <cellStyle name="True value/switch 4 4" xfId="2373"/>
    <cellStyle name="True value/switch 4 5" xfId="2330"/>
    <cellStyle name="True value/switch 4 6" xfId="2169"/>
    <cellStyle name="True value/switch 4 7" xfId="2176"/>
    <cellStyle name="True value/switch 4 8" xfId="2239"/>
    <cellStyle name="True value/switch 4 9" xfId="2390"/>
    <cellStyle name="True value/switch 5" xfId="2067"/>
    <cellStyle name="True value/switch 6" xfId="2262"/>
    <cellStyle name="True value/switch 7" xfId="2128"/>
    <cellStyle name="True value/switch 8" xfId="3786"/>
    <cellStyle name="Unhighlight" xfId="15"/>
    <cellStyle name="Unprotect" xfId="1644"/>
    <cellStyle name="Update" xfId="1645"/>
    <cellStyle name="UPPER" xfId="751"/>
    <cellStyle name="User Input" xfId="1646"/>
    <cellStyle name="Valuta (0)_pldt" xfId="752"/>
    <cellStyle name="Valuta [0]_PLDT" xfId="753"/>
    <cellStyle name="Valuta_pldt" xfId="754"/>
    <cellStyle name="Variance" xfId="755"/>
    <cellStyle name="Vol,Input-HC" xfId="54"/>
    <cellStyle name="vol,Input-linked" xfId="55"/>
    <cellStyle name="vol,k,Presentation" xfId="56"/>
    <cellStyle name="vol,m,Presentation" xfId="57"/>
    <cellStyle name="vol,Presentation" xfId="58"/>
    <cellStyle name="Währung [0]_corporate" xfId="756"/>
    <cellStyle name="Währung_corporate" xfId="757"/>
    <cellStyle name="WIP" xfId="59"/>
    <cellStyle name="Work in progress" xfId="758"/>
    <cellStyle name="Work in progress 2" xfId="1990"/>
    <cellStyle name="Work in progress 2 10" xfId="3705"/>
    <cellStyle name="Work in progress 2 11" xfId="4114"/>
    <cellStyle name="Work in progress 2 12" xfId="4310"/>
    <cellStyle name="Work in progress 2 2" xfId="2770"/>
    <cellStyle name="Work in progress 2 3" xfId="2938"/>
    <cellStyle name="Work in progress 2 4" xfId="3052"/>
    <cellStyle name="Work in progress 2 5" xfId="3168"/>
    <cellStyle name="Work in progress 2 6" xfId="3295"/>
    <cellStyle name="Work in progress 2 7" xfId="2807"/>
    <cellStyle name="Work in progress 2 8" xfId="3497"/>
    <cellStyle name="Work in progress 2 9" xfId="3596"/>
    <cellStyle name="Work in progress 3" xfId="2013"/>
    <cellStyle name="Work in progress 3 10" xfId="3721"/>
    <cellStyle name="Work in progress 3 11" xfId="4127"/>
    <cellStyle name="Work in progress 3 12" xfId="4245"/>
    <cellStyle name="Work in progress 3 13" xfId="4325"/>
    <cellStyle name="Work in progress 3 2" xfId="2785"/>
    <cellStyle name="Work in progress 3 3" xfId="2955"/>
    <cellStyle name="Work in progress 3 4" xfId="3068"/>
    <cellStyle name="Work in progress 3 5" xfId="3185"/>
    <cellStyle name="Work in progress 3 6" xfId="3311"/>
    <cellStyle name="Work in progress 3 7" xfId="3387"/>
    <cellStyle name="Work in progress 3 8" xfId="3513"/>
    <cellStyle name="Work in progress 3 9" xfId="3612"/>
    <cellStyle name="Work in progress 4" xfId="1791"/>
    <cellStyle name="Work in progress 4 10" xfId="2811"/>
    <cellStyle name="Work in progress 4 11" xfId="3951"/>
    <cellStyle name="Work in progress 4 12" xfId="4166"/>
    <cellStyle name="Work in progress 4 13" xfId="3803"/>
    <cellStyle name="Work in progress 4 2" xfId="2606"/>
    <cellStyle name="Work in progress 4 3" xfId="2837"/>
    <cellStyle name="Work in progress 4 4" xfId="2374"/>
    <cellStyle name="Work in progress 4 5" xfId="2425"/>
    <cellStyle name="Work in progress 4 6" xfId="2170"/>
    <cellStyle name="Work in progress 4 7" xfId="2314"/>
    <cellStyle name="Work in progress 4 8" xfId="2196"/>
    <cellStyle name="Work in progress 4 9" xfId="3335"/>
    <cellStyle name="Work in progress 5" xfId="2068"/>
    <cellStyle name="Work in progress 6" xfId="2267"/>
    <cellStyle name="Work in progress 7" xfId="2809"/>
    <cellStyle name="Work in progress 8" xfId="3791"/>
    <cellStyle name="wrap" xfId="759"/>
    <cellStyle name="x [1]" xfId="760"/>
    <cellStyle name="Year" xfId="761"/>
    <cellStyle name="yeardate" xfId="762"/>
    <cellStyle name="years" xfId="763"/>
    <cellStyle name="YesNo" xfId="764"/>
    <cellStyle name="YesNo 2" xfId="1989"/>
    <cellStyle name="YesNo 2 2" xfId="3167"/>
    <cellStyle name="YesNo 2 3" xfId="3294"/>
    <cellStyle name="YesNo 2 4" xfId="3379"/>
    <cellStyle name="YesNo 2 5" xfId="2385"/>
    <cellStyle name="YesNo 2 6" xfId="3496"/>
    <cellStyle name="YesNo 2 7" xfId="3704"/>
    <cellStyle name="YesNo 3" xfId="1984"/>
    <cellStyle name="YesNo 3 2" xfId="3163"/>
    <cellStyle name="YesNo 3 3" xfId="3290"/>
    <cellStyle name="YesNo 3 4" xfId="3377"/>
    <cellStyle name="YesNo 3 5" xfId="2468"/>
    <cellStyle name="YesNo 3 6" xfId="3492"/>
    <cellStyle name="YesNo 3 7" xfId="3700"/>
    <cellStyle name="YesNo 4" xfId="1979"/>
    <cellStyle name="YesNo 4 2" xfId="3158"/>
    <cellStyle name="YesNo 4 3" xfId="3285"/>
    <cellStyle name="YesNo 4 4" xfId="3376"/>
    <cellStyle name="YesNo 4 5" xfId="2364"/>
    <cellStyle name="YesNo 4 6" xfId="3487"/>
    <cellStyle name="YesNo 4 7" xfId="3695"/>
    <cellStyle name="YesNo 5" xfId="1792"/>
    <cellStyle name="YesNo 5 2" xfId="2329"/>
    <cellStyle name="YesNo 5 3" xfId="2171"/>
    <cellStyle name="YesNo 5 4" xfId="2319"/>
    <cellStyle name="YesNo 5 5" xfId="2489"/>
    <cellStyle name="YesNo 5 6" xfId="2355"/>
    <cellStyle name="YesNo 5 7" xfId="3133"/>
    <cellStyle name="千位[0]_laroux" xfId="765"/>
    <cellStyle name="千位_laroux" xfId="766"/>
    <cellStyle name="千位分隔[0]_2.5G报价模板" xfId="767"/>
    <cellStyle name="千位分隔_2.5G报价模板" xfId="768"/>
    <cellStyle name="千分位[0]_laroux" xfId="769"/>
    <cellStyle name="千分位_laroux" xfId="770"/>
    <cellStyle name="常规_Core Network(DXC)_OSN 3500&amp;2500 Template" xfId="771"/>
    <cellStyle name="普通_laroux" xfId="772"/>
    <cellStyle name="桁区切り_GRASH1" xfId="77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8080"/>
      <rgbColor rgb="00BFDCF9"/>
      <rgbColor rgb="00C00000"/>
      <rgbColor rgb="00008000"/>
      <rgbColor rgb="000000C0"/>
      <rgbColor rgb="00808000"/>
      <rgbColor rgb="00FF00FF"/>
      <rgbColor rgb="000060C0"/>
      <rgbColor rgb="00E0E0E0"/>
      <rgbColor rgb="00A0A0A0"/>
      <rgbColor rgb="00A0A0A0"/>
      <rgbColor rgb="00E4E4E4"/>
      <rgbColor rgb="007B7B7B"/>
      <rgbColor rgb="00C8C8C8"/>
      <rgbColor rgb="00565656"/>
      <rgbColor rgb="00FAFAFA"/>
      <rgbColor rgb="00323232"/>
      <rgbColor rgb="00000000"/>
      <rgbColor rgb="00660066"/>
      <rgbColor rgb="00E3738F"/>
      <rgbColor rgb="00CAA6CA"/>
      <rgbColor rgb="00CC0033"/>
      <rgbColor rgb="009B599B"/>
      <rgbColor rgb="00F2BFCC"/>
      <rgbColor rgb="00853385"/>
      <rgbColor rgb="00EB99AD"/>
      <rgbColor rgb="00E8D9E8"/>
      <rgbColor rgb="00DB4C70"/>
      <rgbColor rgb="00B27FB2"/>
      <rgbColor rgb="00FAE5EA"/>
      <rgbColor rgb="00FAE5EA"/>
      <rgbColor rgb="00FFC0C0"/>
      <rgbColor rgb="00FFC0FF"/>
      <rgbColor rgb="00FFF1C9"/>
      <rgbColor rgb="008080FF"/>
      <rgbColor rgb="000080FF"/>
      <rgbColor rgb="00C0C000"/>
      <rgbColor rgb="00FFE0A0"/>
      <rgbColor rgb="00FF8000"/>
      <rgbColor rgb="00C06000"/>
      <rgbColor rgb="00C000C0"/>
      <rgbColor rgb="00C0C0C0"/>
      <rgbColor rgb="00003A47"/>
      <rgbColor rgb="0000C000"/>
      <rgbColor rgb="00006000"/>
      <rgbColor rgb="00606000"/>
      <rgbColor rgb="00804000"/>
      <rgbColor rgb="00FF80FF"/>
      <rgbColor rgb="00800080"/>
      <rgbColor rgb="00808080"/>
    </indexedColors>
    <mruColors>
      <color rgb="FF00FFFF"/>
      <color rgb="FFE8D9E8"/>
      <color rgb="FFF7941D"/>
      <color rgb="FFFFF200"/>
      <color rgb="FFC90044"/>
      <color rgb="FF969696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microsoft.com/office/2006/relationships/attachedToolbars" Target="attachedToolbars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628650</xdr:colOff>
      <xdr:row>2</xdr:row>
      <xdr:rowOff>19050</xdr:rowOff>
    </xdr:to>
    <xdr:pic>
      <xdr:nvPicPr>
        <xdr:cNvPr id="5188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" y="57150"/>
          <a:ext cx="2209800" cy="647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reamble1">
    <outlinePr summaryBelow="0"/>
    <pageSetUpPr autoPageBreaks="0" fitToPage="1"/>
  </sheetPr>
  <dimension ref="A1:F33"/>
  <sheetViews>
    <sheetView showGridLines="0" tabSelected="1" defaultGridColor="0" colorId="22" zoomScaleNormal="100" zoomScaleSheetLayoutView="75" workbookViewId="0">
      <pane ySplit="2" topLeftCell="A3" activePane="bottomLeft" state="frozen"/>
      <selection pane="bottomLeft" activeCell="E17" sqref="E17"/>
    </sheetView>
  </sheetViews>
  <sheetFormatPr defaultColWidth="12.7109375" defaultRowHeight="12"/>
  <cols>
    <col min="1" max="1" width="24.5703125" style="6" customWidth="1"/>
    <col min="2" max="2" width="25.5703125" style="6" customWidth="1"/>
    <col min="3" max="3" width="37.5703125" style="6" customWidth="1"/>
    <col min="4" max="4" width="14.5703125" style="6" customWidth="1"/>
    <col min="5" max="5" width="15" style="6" customWidth="1"/>
  </cols>
  <sheetData>
    <row r="1" spans="1:6" ht="12" customHeight="1">
      <c r="C1" s="14"/>
    </row>
    <row r="2" spans="1:6" ht="42" customHeight="1">
      <c r="A2"/>
      <c r="B2"/>
      <c r="C2"/>
      <c r="D2"/>
      <c r="E2"/>
      <c r="F2" s="15" t="str">
        <f>Workbook.Title</f>
        <v>Triple Play Switching reform benefits model</v>
      </c>
    </row>
    <row r="3" spans="1:6" ht="7.5" customHeight="1">
      <c r="A3"/>
      <c r="B3"/>
      <c r="C3"/>
      <c r="D3"/>
      <c r="E3"/>
    </row>
    <row r="4" spans="1:6" s="1" customFormat="1" ht="18">
      <c r="A4" s="4" t="s">
        <v>6</v>
      </c>
      <c r="C4"/>
      <c r="D4" s="8"/>
    </row>
    <row r="5" spans="1:6" ht="6" customHeight="1">
      <c r="A5"/>
      <c r="B5"/>
      <c r="C5"/>
      <c r="D5"/>
      <c r="E5"/>
    </row>
    <row r="6" spans="1:6">
      <c r="A6" s="9" t="s">
        <v>4</v>
      </c>
      <c r="B6" s="16" t="s">
        <v>227</v>
      </c>
      <c r="C6"/>
      <c r="D6"/>
    </row>
    <row r="7" spans="1:6">
      <c r="A7" s="9"/>
      <c r="B7" s="7"/>
      <c r="C7"/>
      <c r="D7"/>
      <c r="E7"/>
    </row>
    <row r="8" spans="1:6">
      <c r="A8" s="126" t="s">
        <v>3</v>
      </c>
      <c r="B8" s="6" t="s">
        <v>204</v>
      </c>
      <c r="C8"/>
      <c r="D8" s="11"/>
      <c r="E8"/>
    </row>
    <row r="9" spans="1:6">
      <c r="A9" s="5" t="s">
        <v>2</v>
      </c>
      <c r="B9" s="6" t="s">
        <v>206</v>
      </c>
      <c r="C9"/>
    </row>
    <row r="10" spans="1:6">
      <c r="A10" s="5" t="s">
        <v>5</v>
      </c>
      <c r="B10" s="6" t="s">
        <v>205</v>
      </c>
      <c r="C10" s="10"/>
      <c r="D10"/>
    </row>
    <row r="11" spans="1:6">
      <c r="A11" s="9"/>
      <c r="B11" s="122"/>
      <c r="C11" s="1"/>
      <c r="D11"/>
      <c r="E11"/>
    </row>
    <row r="12" spans="1:6">
      <c r="A12" s="5"/>
      <c r="B12" s="7"/>
      <c r="C12"/>
      <c r="D12"/>
      <c r="E12"/>
    </row>
    <row r="13" spans="1:6">
      <c r="A13" s="9" t="s">
        <v>10</v>
      </c>
      <c r="B13" s="6" t="s">
        <v>207</v>
      </c>
      <c r="C13"/>
      <c r="D13"/>
      <c r="E13"/>
    </row>
    <row r="14" spans="1:6">
      <c r="A14" s="9" t="s">
        <v>208</v>
      </c>
      <c r="B14" s="6" t="s">
        <v>226</v>
      </c>
      <c r="C14"/>
      <c r="D14"/>
      <c r="E14"/>
    </row>
    <row r="15" spans="1:6">
      <c r="A15" s="9"/>
      <c r="B15" s="20"/>
      <c r="C15"/>
      <c r="D15"/>
      <c r="E15"/>
    </row>
    <row r="16" spans="1:6">
      <c r="A16" s="9"/>
      <c r="B16" s="20"/>
      <c r="C16"/>
      <c r="D16"/>
      <c r="E16"/>
    </row>
    <row r="17" spans="1:6">
      <c r="A17" s="9"/>
      <c r="B17" s="20"/>
      <c r="C17"/>
      <c r="D17"/>
      <c r="E17"/>
    </row>
    <row r="18" spans="1:6">
      <c r="A18" s="5"/>
      <c r="B18" s="7"/>
      <c r="C18"/>
      <c r="D18"/>
      <c r="E18"/>
    </row>
    <row r="19" spans="1:6" ht="18">
      <c r="A19" s="4" t="s">
        <v>7</v>
      </c>
      <c r="B19" s="1"/>
      <c r="C19"/>
      <c r="D19"/>
      <c r="E19"/>
    </row>
    <row r="20" spans="1:6" s="1" customFormat="1">
      <c r="A20"/>
      <c r="B20"/>
      <c r="C20"/>
    </row>
    <row r="21" spans="1:6" ht="15.75">
      <c r="A21" s="2" t="s">
        <v>0</v>
      </c>
      <c r="B21" s="2" t="s">
        <v>1</v>
      </c>
      <c r="C21"/>
      <c r="D21"/>
      <c r="E21"/>
    </row>
    <row r="22" spans="1:6" ht="15.75">
      <c r="A22" s="6" t="s">
        <v>7</v>
      </c>
      <c r="B22" s="6" t="s">
        <v>8</v>
      </c>
      <c r="C22" s="3"/>
      <c r="D22" s="2"/>
      <c r="E22" s="2"/>
    </row>
    <row r="23" spans="1:6" ht="15.75">
      <c r="D23" s="2"/>
    </row>
    <row r="24" spans="1:6" ht="15.75">
      <c r="A24" s="11" t="s">
        <v>11</v>
      </c>
      <c r="D24" s="2"/>
    </row>
    <row r="25" spans="1:6">
      <c r="A25" s="127" t="s">
        <v>157</v>
      </c>
      <c r="B25" s="128" t="s">
        <v>158</v>
      </c>
      <c r="C25" s="129"/>
      <c r="D25" s="129"/>
      <c r="E25" s="129"/>
      <c r="F25" s="130"/>
    </row>
    <row r="26" spans="1:6">
      <c r="A26" s="127" t="s">
        <v>53</v>
      </c>
      <c r="B26" s="128" t="s">
        <v>54</v>
      </c>
      <c r="C26" s="129"/>
      <c r="D26" s="129"/>
      <c r="E26" s="129"/>
      <c r="F26" s="130"/>
    </row>
    <row r="27" spans="1:6">
      <c r="A27" s="127" t="s">
        <v>55</v>
      </c>
      <c r="B27" s="128" t="s">
        <v>56</v>
      </c>
      <c r="C27" s="129"/>
      <c r="D27" s="129"/>
      <c r="E27" s="129"/>
      <c r="F27" s="130"/>
    </row>
    <row r="28" spans="1:6">
      <c r="A28" s="127" t="s">
        <v>57</v>
      </c>
      <c r="B28" s="128" t="s">
        <v>58</v>
      </c>
      <c r="C28" s="129"/>
      <c r="D28" s="129"/>
      <c r="E28" s="129"/>
      <c r="F28" s="130"/>
    </row>
    <row r="29" spans="1:6">
      <c r="A29" s="127" t="s">
        <v>59</v>
      </c>
      <c r="B29" s="128" t="s">
        <v>60</v>
      </c>
      <c r="C29" s="129"/>
      <c r="D29" s="129"/>
      <c r="E29" s="129"/>
      <c r="F29" s="130"/>
    </row>
    <row r="30" spans="1:6">
      <c r="A30" s="127" t="s">
        <v>61</v>
      </c>
      <c r="B30" s="128" t="s">
        <v>62</v>
      </c>
      <c r="C30" s="129"/>
      <c r="D30" s="129"/>
      <c r="E30" s="129"/>
      <c r="F30" s="130"/>
    </row>
    <row r="31" spans="1:6">
      <c r="A31" s="127" t="s">
        <v>106</v>
      </c>
      <c r="B31" s="128" t="s">
        <v>63</v>
      </c>
      <c r="C31" s="129"/>
      <c r="D31" s="129"/>
      <c r="E31" s="129"/>
      <c r="F31" s="130"/>
    </row>
    <row r="32" spans="1:6">
      <c r="A32" s="127" t="s">
        <v>64</v>
      </c>
      <c r="B32" s="128" t="s">
        <v>56</v>
      </c>
      <c r="C32" s="129"/>
      <c r="D32" s="129"/>
      <c r="E32" s="129"/>
      <c r="F32" s="130"/>
    </row>
    <row r="33" spans="1:6">
      <c r="A33" s="127" t="s">
        <v>65</v>
      </c>
      <c r="B33" s="128" t="s">
        <v>66</v>
      </c>
      <c r="C33" s="129"/>
      <c r="D33" s="129"/>
      <c r="E33" s="129"/>
      <c r="F33" s="130"/>
    </row>
  </sheetData>
  <phoneticPr fontId="0" type="noConversion"/>
  <dataValidations count="1">
    <dataValidation type="list" allowBlank="1" showInputMessage="1" promptTitle="Input Parameter" prompt="Select from list" sqref="B9">
      <formula1>"Work in progress, Ready for review, Approved for release, Archived"</formula1>
    </dataValidation>
  </dataValidations>
  <pageMargins left="0.70866141732283472" right="0.70866141732283472" top="0.51181102362204722" bottom="0.51181102362204722" header="0.51181102362204722" footer="0.35433070866141736"/>
  <pageSetup paperSize="8" orientation="landscape" horizontalDpi="2400" verticalDpi="2400" r:id="rId1"/>
  <headerFooter alignWithMargins="0">
    <oddFooter>&amp;L&amp;A :page&amp;P&amp;COfcom Confidential&amp;R&amp;D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7030A0"/>
    <pageSetUpPr autoPageBreaks="0" fitToPage="1"/>
  </sheetPr>
  <dimension ref="A1:K43"/>
  <sheetViews>
    <sheetView showGridLines="0" defaultGridColor="0" colorId="22" zoomScale="85" zoomScaleNormal="85" workbookViewId="0">
      <pane ySplit="1" topLeftCell="A2" activePane="bottomLeft" state="frozen"/>
      <selection pane="bottomLeft" activeCell="D44" sqref="D44"/>
    </sheetView>
  </sheetViews>
  <sheetFormatPr defaultColWidth="12.7109375" defaultRowHeight="12"/>
  <cols>
    <col min="1" max="1" width="83.28515625" style="18" customWidth="1"/>
    <col min="2" max="5" width="12.7109375" style="18"/>
    <col min="6" max="6" width="91.42578125" style="18" bestFit="1" customWidth="1"/>
    <col min="8" max="10" width="12.7109375" style="18"/>
    <col min="11" max="11" width="13.42578125" style="18" bestFit="1" customWidth="1"/>
    <col min="12" max="16384" width="12.7109375" style="18"/>
  </cols>
  <sheetData>
    <row r="1" spans="1:10" s="13" customFormat="1" ht="40.5" customHeight="1">
      <c r="A1" s="19" t="s">
        <v>105</v>
      </c>
      <c r="J1" s="13" t="s">
        <v>9</v>
      </c>
    </row>
    <row r="3" spans="1:10" ht="15">
      <c r="A3" s="92"/>
      <c r="B3" s="93"/>
      <c r="C3" s="145" t="s">
        <v>100</v>
      </c>
      <c r="D3" s="145"/>
      <c r="E3" s="145"/>
      <c r="F3" s="94"/>
    </row>
    <row r="4" spans="1:10" ht="15.75">
      <c r="A4" s="112" t="s">
        <v>68</v>
      </c>
      <c r="B4" s="114" t="s">
        <v>101</v>
      </c>
      <c r="C4" s="114" t="s">
        <v>25</v>
      </c>
      <c r="D4" s="114" t="s">
        <v>26</v>
      </c>
      <c r="E4" s="114" t="s">
        <v>27</v>
      </c>
      <c r="F4" s="114" t="s">
        <v>102</v>
      </c>
    </row>
    <row r="5" spans="1:10">
      <c r="A5" s="101" t="s">
        <v>28</v>
      </c>
      <c r="B5" s="101" t="s">
        <v>103</v>
      </c>
      <c r="C5" s="115">
        <f>D5</f>
        <v>883821</v>
      </c>
      <c r="D5" s="115">
        <v>883821</v>
      </c>
      <c r="E5" s="115">
        <f>D5</f>
        <v>883821</v>
      </c>
      <c r="F5" s="99" t="s">
        <v>229</v>
      </c>
      <c r="G5" s="57"/>
      <c r="H5" s="57"/>
    </row>
    <row r="6" spans="1:10" ht="14.25">
      <c r="A6" s="95"/>
      <c r="B6" s="99"/>
      <c r="C6" s="99"/>
      <c r="D6" s="99"/>
      <c r="E6" s="99"/>
      <c r="F6" s="99"/>
    </row>
    <row r="7" spans="1:10">
      <c r="A7" s="99"/>
      <c r="B7" s="99"/>
      <c r="C7" s="143" t="s">
        <v>100</v>
      </c>
      <c r="D7" s="143"/>
      <c r="E7" s="143"/>
      <c r="F7" s="99"/>
    </row>
    <row r="8" spans="1:10" ht="15.75">
      <c r="A8" s="113" t="s">
        <v>177</v>
      </c>
      <c r="B8" s="100" t="s">
        <v>101</v>
      </c>
      <c r="C8" s="100" t="s">
        <v>25</v>
      </c>
      <c r="D8" s="100" t="s">
        <v>26</v>
      </c>
      <c r="E8" s="100" t="s">
        <v>27</v>
      </c>
      <c r="F8" s="100" t="s">
        <v>102</v>
      </c>
    </row>
    <row r="9" spans="1:10">
      <c r="A9" s="99" t="s">
        <v>31</v>
      </c>
      <c r="B9" s="101" t="s">
        <v>23</v>
      </c>
      <c r="C9" s="133">
        <v>0.7</v>
      </c>
      <c r="D9" s="134">
        <v>0.7</v>
      </c>
      <c r="E9" s="133">
        <v>0.7</v>
      </c>
      <c r="F9" s="101" t="s">
        <v>220</v>
      </c>
    </row>
    <row r="10" spans="1:10">
      <c r="A10" s="99" t="s">
        <v>194</v>
      </c>
      <c r="B10" s="101" t="s">
        <v>189</v>
      </c>
      <c r="C10" s="133">
        <v>0.45</v>
      </c>
      <c r="D10" s="134">
        <v>0.55000000000000004</v>
      </c>
      <c r="E10" s="133">
        <v>0.65</v>
      </c>
      <c r="F10" s="99" t="s">
        <v>169</v>
      </c>
    </row>
    <row r="11" spans="1:10">
      <c r="A11" s="99"/>
      <c r="B11" s="99"/>
      <c r="C11" s="102"/>
      <c r="D11" s="102"/>
      <c r="E11" s="102"/>
      <c r="F11" s="99"/>
    </row>
    <row r="12" spans="1:10">
      <c r="A12" s="94"/>
      <c r="B12" s="99"/>
      <c r="C12" s="143" t="s">
        <v>100</v>
      </c>
      <c r="D12" s="143"/>
      <c r="E12" s="143"/>
      <c r="F12" s="99"/>
    </row>
    <row r="13" spans="1:10" ht="15.75">
      <c r="A13" s="113" t="s">
        <v>35</v>
      </c>
      <c r="B13" s="100" t="s">
        <v>101</v>
      </c>
      <c r="C13" s="100" t="s">
        <v>25</v>
      </c>
      <c r="D13" s="100" t="s">
        <v>26</v>
      </c>
      <c r="E13" s="100" t="s">
        <v>27</v>
      </c>
      <c r="F13" s="100" t="s">
        <v>102</v>
      </c>
    </row>
    <row r="14" spans="1:10" s="58" customFormat="1">
      <c r="A14" s="101" t="s">
        <v>109</v>
      </c>
      <c r="B14" s="101" t="s">
        <v>103</v>
      </c>
      <c r="C14" s="135">
        <f t="shared" ref="C14:C15" si="0">D14</f>
        <v>0.17</v>
      </c>
      <c r="D14" s="133">
        <v>0.17</v>
      </c>
      <c r="E14" s="135">
        <f t="shared" ref="E14:E15" si="1">D14</f>
        <v>0.17</v>
      </c>
      <c r="F14" s="101" t="s">
        <v>224</v>
      </c>
      <c r="G14" s="84"/>
    </row>
    <row r="15" spans="1:10" s="58" customFormat="1">
      <c r="A15" s="101" t="s">
        <v>155</v>
      </c>
      <c r="B15" s="101" t="s">
        <v>103</v>
      </c>
      <c r="C15" s="135">
        <f t="shared" si="0"/>
        <v>0.85</v>
      </c>
      <c r="D15" s="135">
        <v>0.85</v>
      </c>
      <c r="E15" s="135">
        <f t="shared" si="1"/>
        <v>0.85</v>
      </c>
      <c r="F15" s="101" t="s">
        <v>221</v>
      </c>
      <c r="G15" s="84"/>
    </row>
    <row r="16" spans="1:10" s="58" customFormat="1">
      <c r="A16" s="101" t="s">
        <v>209</v>
      </c>
      <c r="B16" s="101" t="s">
        <v>103</v>
      </c>
      <c r="C16" s="103">
        <f t="shared" ref="C16" si="2">D16</f>
        <v>8</v>
      </c>
      <c r="D16" s="103">
        <v>8</v>
      </c>
      <c r="E16" s="103">
        <f t="shared" ref="E16" si="3">D16</f>
        <v>8</v>
      </c>
      <c r="F16" s="101" t="s">
        <v>224</v>
      </c>
      <c r="G16" s="85"/>
    </row>
    <row r="17" spans="1:11" s="58" customFormat="1">
      <c r="A17" s="101" t="s">
        <v>117</v>
      </c>
      <c r="B17" s="101" t="s">
        <v>103</v>
      </c>
      <c r="C17" s="105">
        <f>D17</f>
        <v>17.88</v>
      </c>
      <c r="D17" s="105">
        <v>17.88</v>
      </c>
      <c r="E17" s="105">
        <f>D17</f>
        <v>17.88</v>
      </c>
      <c r="F17" s="104" t="s">
        <v>188</v>
      </c>
      <c r="G17" s="144"/>
      <c r="J17" s="86"/>
      <c r="K17" s="86"/>
    </row>
    <row r="18" spans="1:11" s="58" customFormat="1">
      <c r="A18" s="101" t="s">
        <v>128</v>
      </c>
      <c r="B18" s="101" t="s">
        <v>103</v>
      </c>
      <c r="C18" s="106">
        <f>D18</f>
        <v>4.22</v>
      </c>
      <c r="D18" s="106">
        <v>4.22</v>
      </c>
      <c r="E18" s="106">
        <f>D18</f>
        <v>4.22</v>
      </c>
      <c r="F18" s="104" t="s">
        <v>188</v>
      </c>
      <c r="G18" s="144"/>
    </row>
    <row r="19" spans="1:11" s="58" customFormat="1">
      <c r="A19" s="101" t="s">
        <v>127</v>
      </c>
      <c r="B19" s="101" t="s">
        <v>103</v>
      </c>
      <c r="C19" s="106">
        <f>D19</f>
        <v>3.64</v>
      </c>
      <c r="D19" s="106">
        <v>3.64</v>
      </c>
      <c r="E19" s="106">
        <f>D19</f>
        <v>3.64</v>
      </c>
      <c r="F19" s="104" t="s">
        <v>188</v>
      </c>
      <c r="G19" s="144"/>
    </row>
    <row r="20" spans="1:11">
      <c r="A20" s="99"/>
      <c r="B20" s="99"/>
      <c r="C20" s="107"/>
      <c r="D20" s="107"/>
      <c r="E20" s="107"/>
      <c r="F20" s="99"/>
      <c r="G20" s="18"/>
      <c r="I20" s="82"/>
    </row>
    <row r="21" spans="1:11">
      <c r="A21" s="94"/>
      <c r="B21" s="94"/>
      <c r="C21" s="143" t="s">
        <v>100</v>
      </c>
      <c r="D21" s="143"/>
      <c r="E21" s="143"/>
      <c r="F21" s="99"/>
    </row>
    <row r="22" spans="1:11" ht="15.75">
      <c r="A22" s="113" t="s">
        <v>115</v>
      </c>
      <c r="B22" s="100" t="s">
        <v>101</v>
      </c>
      <c r="C22" s="100" t="s">
        <v>25</v>
      </c>
      <c r="D22" s="100" t="s">
        <v>26</v>
      </c>
      <c r="E22" s="100" t="s">
        <v>27</v>
      </c>
      <c r="F22" s="100" t="s">
        <v>102</v>
      </c>
    </row>
    <row r="23" spans="1:11">
      <c r="A23" s="99" t="s">
        <v>199</v>
      </c>
      <c r="B23" s="101" t="s">
        <v>103</v>
      </c>
      <c r="C23" s="134">
        <f>D23</f>
        <v>0.21</v>
      </c>
      <c r="D23" s="134">
        <v>0.21</v>
      </c>
      <c r="E23" s="134">
        <f>D23</f>
        <v>0.21</v>
      </c>
      <c r="F23" s="101" t="s">
        <v>224</v>
      </c>
    </row>
    <row r="24" spans="1:11">
      <c r="A24" s="99" t="s">
        <v>41</v>
      </c>
      <c r="B24" s="101" t="s">
        <v>103</v>
      </c>
      <c r="C24" s="125">
        <f t="shared" ref="C24:C25" si="4">D24</f>
        <v>13.16</v>
      </c>
      <c r="D24" s="125">
        <f>14.16-1</f>
        <v>13.16</v>
      </c>
      <c r="E24" s="125">
        <f t="shared" ref="E24:E25" si="5">D24</f>
        <v>13.16</v>
      </c>
      <c r="F24" s="99" t="s">
        <v>220</v>
      </c>
    </row>
    <row r="25" spans="1:11">
      <c r="A25" s="99" t="s">
        <v>104</v>
      </c>
      <c r="B25" s="101" t="s">
        <v>103</v>
      </c>
      <c r="C25" s="107">
        <f t="shared" si="4"/>
        <v>1.5229085274351899</v>
      </c>
      <c r="D25" s="107">
        <v>1.5229085274351899</v>
      </c>
      <c r="E25" s="107">
        <f t="shared" si="5"/>
        <v>1.5229085274351899</v>
      </c>
      <c r="F25" s="99" t="s">
        <v>229</v>
      </c>
    </row>
    <row r="26" spans="1:11" ht="14.25" customHeight="1">
      <c r="A26" s="99"/>
      <c r="B26" s="99"/>
      <c r="C26" s="99"/>
      <c r="D26" s="96"/>
      <c r="E26" s="94"/>
      <c r="F26" s="108"/>
    </row>
    <row r="27" spans="1:11">
      <c r="A27" s="94"/>
      <c r="B27" s="101"/>
      <c r="C27" s="143" t="s">
        <v>100</v>
      </c>
      <c r="D27" s="143"/>
      <c r="E27" s="143"/>
      <c r="F27" s="99"/>
    </row>
    <row r="28" spans="1:11" ht="15.75">
      <c r="A28" s="113" t="s">
        <v>44</v>
      </c>
      <c r="B28" s="100" t="s">
        <v>101</v>
      </c>
      <c r="C28" s="100" t="s">
        <v>25</v>
      </c>
      <c r="D28" s="100" t="s">
        <v>26</v>
      </c>
      <c r="E28" s="100" t="s">
        <v>27</v>
      </c>
      <c r="F28" s="100" t="s">
        <v>102</v>
      </c>
    </row>
    <row r="29" spans="1:11">
      <c r="A29" s="99" t="s">
        <v>200</v>
      </c>
      <c r="B29" s="101" t="s">
        <v>23</v>
      </c>
      <c r="C29" s="135">
        <f>D29</f>
        <v>0.4</v>
      </c>
      <c r="D29" s="134">
        <v>0.4</v>
      </c>
      <c r="E29" s="135">
        <f>D29</f>
        <v>0.4</v>
      </c>
      <c r="F29" s="108" t="s">
        <v>224</v>
      </c>
    </row>
    <row r="30" spans="1:11">
      <c r="A30" s="99" t="s">
        <v>171</v>
      </c>
      <c r="B30" s="101" t="s">
        <v>103</v>
      </c>
      <c r="C30" s="109">
        <f t="shared" ref="C30:C37" si="6">D30</f>
        <v>13.8</v>
      </c>
      <c r="D30" s="109">
        <v>13.8</v>
      </c>
      <c r="E30" s="109">
        <f t="shared" ref="E30:E37" si="7">D30</f>
        <v>13.8</v>
      </c>
      <c r="F30" s="99" t="s">
        <v>223</v>
      </c>
    </row>
    <row r="31" spans="1:11">
      <c r="A31" s="99" t="s">
        <v>172</v>
      </c>
      <c r="B31" s="101" t="s">
        <v>103</v>
      </c>
      <c r="C31" s="109">
        <f t="shared" si="6"/>
        <v>28.6</v>
      </c>
      <c r="D31" s="109">
        <v>28.6</v>
      </c>
      <c r="E31" s="109">
        <f t="shared" si="7"/>
        <v>28.6</v>
      </c>
      <c r="F31" s="99" t="s">
        <v>223</v>
      </c>
    </row>
    <row r="32" spans="1:11" s="82" customFormat="1">
      <c r="A32" s="99" t="s">
        <v>163</v>
      </c>
      <c r="B32" s="101" t="s">
        <v>103</v>
      </c>
      <c r="C32" s="109">
        <f>D32</f>
        <v>1</v>
      </c>
      <c r="D32" s="109">
        <v>1</v>
      </c>
      <c r="E32" s="109">
        <f>D32</f>
        <v>1</v>
      </c>
      <c r="F32" s="108" t="s">
        <v>169</v>
      </c>
    </row>
    <row r="33" spans="1:7">
      <c r="A33" s="99" t="s">
        <v>159</v>
      </c>
      <c r="B33" s="101" t="s">
        <v>103</v>
      </c>
      <c r="C33" s="109">
        <f t="shared" si="6"/>
        <v>1</v>
      </c>
      <c r="D33" s="109">
        <v>1</v>
      </c>
      <c r="E33" s="109">
        <f t="shared" si="7"/>
        <v>1</v>
      </c>
      <c r="F33" s="108" t="s">
        <v>169</v>
      </c>
    </row>
    <row r="34" spans="1:7" s="59" customFormat="1">
      <c r="A34" s="99" t="s">
        <v>160</v>
      </c>
      <c r="B34" s="101" t="s">
        <v>103</v>
      </c>
      <c r="C34" s="109">
        <f t="shared" si="6"/>
        <v>1</v>
      </c>
      <c r="D34" s="109">
        <v>1</v>
      </c>
      <c r="E34" s="109">
        <f t="shared" si="7"/>
        <v>1</v>
      </c>
      <c r="F34" s="108" t="s">
        <v>169</v>
      </c>
    </row>
    <row r="35" spans="1:7">
      <c r="A35" s="99" t="s">
        <v>173</v>
      </c>
      <c r="B35" s="101" t="s">
        <v>103</v>
      </c>
      <c r="C35" s="135">
        <f t="shared" si="6"/>
        <v>0.8</v>
      </c>
      <c r="D35" s="135">
        <v>0.8</v>
      </c>
      <c r="E35" s="135">
        <f t="shared" si="7"/>
        <v>0.8</v>
      </c>
      <c r="F35" s="108" t="s">
        <v>225</v>
      </c>
    </row>
    <row r="36" spans="1:7">
      <c r="A36" s="99" t="s">
        <v>174</v>
      </c>
      <c r="B36" s="101" t="s">
        <v>103</v>
      </c>
      <c r="C36" s="135">
        <f t="shared" si="6"/>
        <v>0.15</v>
      </c>
      <c r="D36" s="135">
        <v>0.15</v>
      </c>
      <c r="E36" s="135">
        <f t="shared" si="7"/>
        <v>0.15</v>
      </c>
      <c r="F36" s="108" t="s">
        <v>225</v>
      </c>
    </row>
    <row r="37" spans="1:7">
      <c r="A37" s="99" t="s">
        <v>175</v>
      </c>
      <c r="B37" s="101" t="s">
        <v>103</v>
      </c>
      <c r="C37" s="135">
        <f t="shared" si="6"/>
        <v>0.05</v>
      </c>
      <c r="D37" s="135">
        <v>0.05</v>
      </c>
      <c r="E37" s="135">
        <f t="shared" si="7"/>
        <v>0.05</v>
      </c>
      <c r="F37" s="108" t="s">
        <v>225</v>
      </c>
    </row>
    <row r="38" spans="1:7" s="59" customFormat="1">
      <c r="A38" s="99" t="s">
        <v>112</v>
      </c>
      <c r="B38" s="101" t="s">
        <v>189</v>
      </c>
      <c r="C38" s="135">
        <f>D38</f>
        <v>0.25</v>
      </c>
      <c r="D38" s="135">
        <v>0.25</v>
      </c>
      <c r="E38" s="135">
        <f>D38</f>
        <v>0.25</v>
      </c>
      <c r="F38" s="108" t="s">
        <v>222</v>
      </c>
    </row>
    <row r="39" spans="1:7" s="82" customFormat="1">
      <c r="A39" s="99" t="s">
        <v>166</v>
      </c>
      <c r="B39" s="101" t="s">
        <v>189</v>
      </c>
      <c r="C39" s="135">
        <v>0.25</v>
      </c>
      <c r="D39" s="135">
        <v>0.5</v>
      </c>
      <c r="E39" s="135">
        <v>0.75</v>
      </c>
      <c r="F39" s="108" t="s">
        <v>169</v>
      </c>
    </row>
    <row r="40" spans="1:7">
      <c r="A40" s="116" t="s">
        <v>195</v>
      </c>
      <c r="B40" s="101" t="s">
        <v>103</v>
      </c>
      <c r="C40" s="107">
        <f t="shared" ref="C40" si="8">D40</f>
        <v>6.93</v>
      </c>
      <c r="D40" s="107">
        <v>6.93</v>
      </c>
      <c r="E40" s="107">
        <f t="shared" ref="E40" si="9">D40</f>
        <v>6.93</v>
      </c>
      <c r="F40" s="108" t="s">
        <v>231</v>
      </c>
      <c r="G40" s="121" t="s">
        <v>230</v>
      </c>
    </row>
    <row r="41" spans="1:7">
      <c r="A41" s="116" t="s">
        <v>196</v>
      </c>
      <c r="B41" s="101" t="s">
        <v>103</v>
      </c>
      <c r="C41" s="107">
        <f>D41</f>
        <v>13.50383631713555</v>
      </c>
      <c r="D41" s="107">
        <f>528/39.1</f>
        <v>13.50383631713555</v>
      </c>
      <c r="E41" s="107">
        <f>D41</f>
        <v>13.50383631713555</v>
      </c>
      <c r="F41" s="108" t="s">
        <v>228</v>
      </c>
      <c r="G41" s="82" t="s">
        <v>168</v>
      </c>
    </row>
    <row r="42" spans="1:7" s="59" customFormat="1">
      <c r="A42" s="110"/>
      <c r="B42" s="101"/>
      <c r="C42" s="97"/>
      <c r="D42" s="98"/>
      <c r="E42" s="97"/>
      <c r="F42" s="99"/>
    </row>
    <row r="43" spans="1:7" ht="15">
      <c r="F43" s="87"/>
    </row>
  </sheetData>
  <mergeCells count="6">
    <mergeCell ref="C27:E27"/>
    <mergeCell ref="G17:G19"/>
    <mergeCell ref="C3:E3"/>
    <mergeCell ref="C7:E7"/>
    <mergeCell ref="C12:E12"/>
    <mergeCell ref="C21:E21"/>
  </mergeCells>
  <pageMargins left="0.70866141732283472" right="0.70866141732283472" top="0.51181102362204722" bottom="0.51181102362204722" header="0.51181102362204722" footer="0.35433070866141736"/>
  <pageSetup paperSize="8" scale="63" orientation="landscape" horizontalDpi="2400" verticalDpi="2400" r:id="rId1"/>
  <headerFooter alignWithMargins="0">
    <oddFooter>&amp;L&amp;A :page&amp;P&amp;COfcom Confidential&amp;R&amp;D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DropDown="1" showInputMessage="1" showErrorMessage="1">
          <x14:formula1>
            <xm:f>lists!$B$11:$B$15</xm:f>
          </x14:formula1>
          <xm:sqref>B5 B9 B10</xm:sqref>
        </x14:dataValidation>
        <x14:dataValidation type="list" allowBlank="1" showDropDown="1" showInputMessage="1" showErrorMessage="1">
          <x14:formula1>
            <xm:f>lists!$B$11:$B$15</xm:f>
          </x14:formula1>
          <xm:sqref>B14:B19</xm:sqref>
        </x14:dataValidation>
        <x14:dataValidation type="list" allowBlank="1" showDropDown="1" showInputMessage="1" showErrorMessage="1">
          <x14:formula1>
            <xm:f>lists!$B$11:$B$15</xm:f>
          </x14:formula1>
          <xm:sqref>B23:B25</xm:sqref>
        </x14:dataValidation>
        <x14:dataValidation type="list" allowBlank="1" showDropDown="1" showInputMessage="1" showErrorMessage="1">
          <x14:formula1>
            <xm:f>lists!$B$11:$B$15</xm:f>
          </x14:formula1>
          <xm:sqref>B29:B41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7" tint="0.79998168889431442"/>
    <pageSetUpPr autoPageBreaks="0" fitToPage="1"/>
  </sheetPr>
  <dimension ref="A1:L23"/>
  <sheetViews>
    <sheetView showGridLines="0" defaultGridColor="0" colorId="22" workbookViewId="0">
      <pane ySplit="1" topLeftCell="A2" activePane="bottomLeft" state="frozen"/>
      <selection pane="bottomLeft" activeCell="B11" sqref="B11"/>
    </sheetView>
  </sheetViews>
  <sheetFormatPr defaultColWidth="12.7109375" defaultRowHeight="12"/>
  <cols>
    <col min="1" max="1" width="12.7109375" style="18" customWidth="1"/>
    <col min="2" max="2" width="19.85546875" style="18" bestFit="1" customWidth="1"/>
    <col min="3" max="3" width="66.28515625" style="18" bestFit="1" customWidth="1"/>
    <col min="4" max="12" width="12.7109375" style="18"/>
    <col min="13" max="13" width="13.42578125" style="18" bestFit="1" customWidth="1"/>
    <col min="14" max="16384" width="12.7109375" style="18"/>
  </cols>
  <sheetData>
    <row r="1" spans="1:12" s="13" customFormat="1" ht="40.5" customHeight="1">
      <c r="A1" s="19" t="s">
        <v>203</v>
      </c>
      <c r="L1" s="13" t="s">
        <v>9</v>
      </c>
    </row>
    <row r="4" spans="1:12">
      <c r="B4" s="12" t="s">
        <v>96</v>
      </c>
      <c r="C4" s="12" t="s">
        <v>1</v>
      </c>
    </row>
    <row r="5" spans="1:12">
      <c r="B5" s="53" t="s">
        <v>190</v>
      </c>
      <c r="C5" s="53" t="s">
        <v>97</v>
      </c>
    </row>
    <row r="6" spans="1:12">
      <c r="B6" s="53" t="s">
        <v>191</v>
      </c>
      <c r="C6" s="53" t="s">
        <v>98</v>
      </c>
    </row>
    <row r="7" spans="1:12">
      <c r="B7" s="53" t="s">
        <v>192</v>
      </c>
      <c r="C7" s="53" t="s">
        <v>99</v>
      </c>
    </row>
    <row r="8" spans="1:12">
      <c r="B8" s="53" t="s">
        <v>153</v>
      </c>
      <c r="C8" s="53" t="s">
        <v>193</v>
      </c>
    </row>
    <row r="10" spans="1:12">
      <c r="B10" s="12" t="s">
        <v>176</v>
      </c>
    </row>
    <row r="11" spans="1:12">
      <c r="B11" s="54" t="s">
        <v>29</v>
      </c>
    </row>
    <row r="12" spans="1:12">
      <c r="B12" s="54" t="s">
        <v>36</v>
      </c>
    </row>
    <row r="13" spans="1:12">
      <c r="B13" s="54" t="s">
        <v>23</v>
      </c>
    </row>
    <row r="14" spans="1:12">
      <c r="B14" s="53" t="s">
        <v>189</v>
      </c>
    </row>
    <row r="15" spans="1:12">
      <c r="B15" s="53" t="s">
        <v>103</v>
      </c>
    </row>
    <row r="17" spans="1:2">
      <c r="B17" s="12" t="s">
        <v>152</v>
      </c>
    </row>
    <row r="18" spans="1:2">
      <c r="B18" s="35">
        <v>-0.2</v>
      </c>
    </row>
    <row r="19" spans="1:2">
      <c r="B19" s="35">
        <v>0</v>
      </c>
    </row>
    <row r="20" spans="1:2">
      <c r="B20" s="35">
        <v>0.2</v>
      </c>
    </row>
    <row r="21" spans="1:2">
      <c r="B21" s="55"/>
    </row>
    <row r="22" spans="1:2">
      <c r="A22" s="121"/>
      <c r="B22" s="121"/>
    </row>
    <row r="23" spans="1:2">
      <c r="A23" s="121"/>
      <c r="B23" s="121"/>
    </row>
  </sheetData>
  <pageMargins left="0.70866141732283472" right="0.70866141732283472" top="0.51181102362204722" bottom="0.51181102362204722" header="0.51181102362204722" footer="0.35433070866141736"/>
  <pageSetup paperSize="9" scale="68" orientation="landscape" horizontalDpi="2400" verticalDpi="2400" r:id="rId1"/>
  <headerFooter alignWithMargins="0">
    <oddFooter>&amp;L&amp;A :page&amp;P&amp;COfcom Confidential&amp;R&amp;D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E8D9E8"/>
    <pageSetUpPr autoPageBreaks="0" fitToPage="1"/>
  </sheetPr>
  <dimension ref="A1:Q67"/>
  <sheetViews>
    <sheetView showGridLines="0" defaultGridColor="0" colorId="22" zoomScale="85" zoomScaleNormal="85" workbookViewId="0">
      <pane ySplit="16" topLeftCell="A32" activePane="bottomLeft" state="frozen"/>
      <selection pane="bottomLeft" activeCell="D34" sqref="D34"/>
    </sheetView>
  </sheetViews>
  <sheetFormatPr defaultColWidth="12.7109375" defaultRowHeight="12"/>
  <cols>
    <col min="1" max="1" width="24.42578125" bestFit="1" customWidth="1"/>
    <col min="2" max="2" width="68.140625" customWidth="1"/>
    <col min="3" max="4" width="25.140625" bestFit="1" customWidth="1"/>
    <col min="5" max="5" width="27.5703125" bestFit="1" customWidth="1"/>
    <col min="6" max="7" width="12.7109375" customWidth="1"/>
    <col min="9" max="9" width="16" customWidth="1"/>
    <col min="11" max="11" width="15.42578125" bestFit="1" customWidth="1"/>
    <col min="12" max="12" width="15.5703125" customWidth="1"/>
  </cols>
  <sheetData>
    <row r="1" spans="1:12" s="13" customFormat="1" ht="40.5" customHeight="1">
      <c r="A1" s="19" t="s">
        <v>52</v>
      </c>
      <c r="L1" s="13" t="s">
        <v>9</v>
      </c>
    </row>
    <row r="3" spans="1:12">
      <c r="A3" s="18"/>
      <c r="B3" s="12" t="s">
        <v>12</v>
      </c>
      <c r="C3" s="79" t="s">
        <v>153</v>
      </c>
      <c r="D3" s="18"/>
    </row>
    <row r="4" spans="1:12" s="82" customFormat="1">
      <c r="B4" s="12" t="s">
        <v>152</v>
      </c>
      <c r="C4" s="39">
        <v>0</v>
      </c>
    </row>
    <row r="6" spans="1:12">
      <c r="A6" s="18"/>
      <c r="B6" s="12" t="s">
        <v>13</v>
      </c>
      <c r="C6" s="48">
        <v>3.5000000000000003E-2</v>
      </c>
      <c r="D6" s="111" t="s">
        <v>198</v>
      </c>
    </row>
    <row r="7" spans="1:12">
      <c r="A7" s="18"/>
      <c r="B7" s="12" t="s">
        <v>14</v>
      </c>
      <c r="C7" s="22">
        <v>10</v>
      </c>
      <c r="D7" s="18"/>
    </row>
    <row r="8" spans="1:12">
      <c r="A8" s="18"/>
      <c r="B8" s="18"/>
      <c r="C8" s="17"/>
      <c r="D8" s="18"/>
    </row>
    <row r="9" spans="1:12">
      <c r="A9" s="18"/>
      <c r="B9" s="23" t="s">
        <v>15</v>
      </c>
      <c r="C9" s="17"/>
      <c r="D9" s="18"/>
    </row>
    <row r="10" spans="1:12">
      <c r="A10" s="18"/>
      <c r="B10" s="18"/>
      <c r="C10" s="17"/>
      <c r="D10" s="18"/>
    </row>
    <row r="11" spans="1:12">
      <c r="A11" s="18"/>
      <c r="B11" s="24" t="s">
        <v>16</v>
      </c>
      <c r="C11" s="45">
        <f>los_reduction_harm_npv</f>
        <v>63892809.253010392</v>
      </c>
      <c r="D11" s="18"/>
    </row>
    <row r="12" spans="1:12">
      <c r="A12" s="18"/>
      <c r="B12" s="24" t="s">
        <v>18</v>
      </c>
      <c r="C12" s="45">
        <f>dp_reduction_harm_npv</f>
        <v>22412886.949209344</v>
      </c>
      <c r="D12" s="18"/>
    </row>
    <row r="13" spans="1:12">
      <c r="A13" s="18"/>
      <c r="B13" s="18" t="s">
        <v>17</v>
      </c>
      <c r="C13" s="45">
        <f>time_savings_reduction_harm_npv</f>
        <v>3968137.162184814</v>
      </c>
      <c r="D13" s="18"/>
    </row>
    <row r="14" spans="1:12" s="18" customFormat="1"/>
    <row r="15" spans="1:12">
      <c r="A15" s="18"/>
      <c r="B15" s="12" t="s">
        <v>19</v>
      </c>
      <c r="C15" s="45">
        <f>total_reduction_harm_npv</f>
        <v>90273833.364404559</v>
      </c>
      <c r="D15" s="18"/>
    </row>
    <row r="17" spans="1:17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</row>
    <row r="18" spans="1:17">
      <c r="A18" s="16"/>
      <c r="B18" s="16"/>
      <c r="C18" s="16"/>
      <c r="D18" s="16"/>
      <c r="E18" s="16"/>
      <c r="F18" s="26" t="s">
        <v>20</v>
      </c>
      <c r="H18" s="136" t="s">
        <v>21</v>
      </c>
      <c r="I18" s="137"/>
      <c r="J18" s="137"/>
      <c r="K18" s="138"/>
      <c r="M18" s="73"/>
      <c r="N18" s="73"/>
      <c r="O18" s="73"/>
    </row>
    <row r="19" spans="1:17" ht="24">
      <c r="A19" s="16"/>
      <c r="B19" s="16"/>
      <c r="C19" s="27" t="s">
        <v>22</v>
      </c>
      <c r="D19" s="27" t="s">
        <v>170</v>
      </c>
      <c r="E19" s="16"/>
      <c r="F19" s="28" t="str">
        <f>scenario_choice</f>
        <v>Option 2 (GPL)</v>
      </c>
      <c r="G19" s="16"/>
      <c r="H19" s="29" t="s">
        <v>190</v>
      </c>
      <c r="I19" s="29" t="s">
        <v>191</v>
      </c>
      <c r="J19" s="29" t="s">
        <v>192</v>
      </c>
      <c r="K19" s="29" t="s">
        <v>153</v>
      </c>
      <c r="L19" s="73"/>
      <c r="M19" s="73"/>
      <c r="N19" s="73"/>
    </row>
    <row r="20" spans="1:17">
      <c r="A20" s="16"/>
      <c r="B20" s="16"/>
      <c r="C20" s="27"/>
      <c r="D20" s="27"/>
      <c r="E20" s="16"/>
      <c r="F20" s="30"/>
      <c r="G20" s="16"/>
      <c r="H20" s="118" t="s">
        <v>189</v>
      </c>
      <c r="I20" s="119" t="s">
        <v>189</v>
      </c>
      <c r="J20" s="119" t="s">
        <v>189</v>
      </c>
      <c r="K20" s="120" t="s">
        <v>23</v>
      </c>
      <c r="L20" s="73"/>
      <c r="M20" s="73"/>
      <c r="N20" s="73"/>
    </row>
    <row r="21" spans="1:17">
      <c r="A21" s="18"/>
      <c r="B21" s="31" t="s">
        <v>24</v>
      </c>
      <c r="C21" s="12"/>
      <c r="D21" s="27"/>
      <c r="E21" s="16"/>
      <c r="F21" s="18"/>
      <c r="G21" s="16"/>
      <c r="H21" s="26" t="s">
        <v>25</v>
      </c>
      <c r="I21" s="26" t="s">
        <v>26</v>
      </c>
      <c r="J21" s="26" t="s">
        <v>27</v>
      </c>
      <c r="K21" s="26" t="s">
        <v>26</v>
      </c>
      <c r="L21" s="73"/>
      <c r="M21" s="73"/>
      <c r="N21" s="73"/>
    </row>
    <row r="22" spans="1:17">
      <c r="A22" s="18"/>
      <c r="B22" s="18"/>
      <c r="C22" s="18"/>
      <c r="D22" s="16"/>
      <c r="E22" s="16"/>
      <c r="F22" s="16"/>
      <c r="G22" s="16"/>
      <c r="H22" s="16"/>
      <c r="I22" s="18"/>
      <c r="J22" s="18"/>
      <c r="K22" s="18"/>
      <c r="L22" s="73"/>
      <c r="M22" s="73"/>
      <c r="N22" s="73"/>
    </row>
    <row r="23" spans="1:17">
      <c r="A23" s="18"/>
      <c r="B23" s="18" t="s">
        <v>28</v>
      </c>
      <c r="C23" s="18"/>
      <c r="D23" s="32" t="s">
        <v>29</v>
      </c>
      <c r="E23" s="33" t="s">
        <v>30</v>
      </c>
      <c r="F23" s="40">
        <f>INDEX(H23:K23,1,MATCH(scenario_choice,H$19:K$19,0))</f>
        <v>883821</v>
      </c>
      <c r="G23" s="16"/>
      <c r="H23" s="34">
        <f>(INDEX(vol_switches,MATCH($B23,assumptions_list!$A$5:$A$5,0), MATCH(H$21,assumptions_list!$C$4:$E$4,0)))*(1+$C$4)</f>
        <v>883821</v>
      </c>
      <c r="I23" s="34">
        <f>(INDEX(vol_switches,MATCH($B23,assumptions_list!$A$5:$A$5,0), MATCH(I$21,assumptions_list!$C$4:$E$4,0)))*(1+$C$4)</f>
        <v>883821</v>
      </c>
      <c r="J23" s="34">
        <f>(INDEX(vol_switches,MATCH($B23,assumptions_list!$A$5:$A$5,0), MATCH(J$21,assumptions_list!$C$4:$E$4,0)))*(1+$C$4)</f>
        <v>883821</v>
      </c>
      <c r="K23" s="34">
        <f>(INDEX(vol_switches,MATCH($B23,assumptions_list!$A$5:$A$5,0), MATCH(K$21,assumptions_list!$C$4:$E$4,0)))*(1+$C$4)</f>
        <v>883821</v>
      </c>
      <c r="L23" s="74"/>
      <c r="M23" s="74"/>
      <c r="N23" s="74"/>
    </row>
    <row r="24" spans="1:17">
      <c r="A24" s="18"/>
      <c r="B24" s="18"/>
      <c r="C24" s="18"/>
      <c r="D24" s="32"/>
      <c r="E24" s="16"/>
      <c r="F24" s="16"/>
      <c r="G24" s="16"/>
      <c r="H24" s="16"/>
      <c r="I24" s="18"/>
      <c r="J24" s="18"/>
      <c r="K24" s="18"/>
      <c r="L24" s="73"/>
      <c r="M24" s="73"/>
      <c r="N24" s="73"/>
    </row>
    <row r="25" spans="1:17">
      <c r="A25" s="18"/>
      <c r="B25" s="18" t="s">
        <v>31</v>
      </c>
      <c r="C25" s="18"/>
      <c r="D25" s="32" t="s">
        <v>23</v>
      </c>
      <c r="E25" s="33" t="s">
        <v>32</v>
      </c>
      <c r="F25" s="48">
        <f>INDEX(H25:K25,1, MATCH(scenario_choice,H$19:K$19,0))</f>
        <v>0.7</v>
      </c>
      <c r="G25" s="16"/>
      <c r="H25" s="131" t="str">
        <f>IF($D25=H$20, INDEX(effectiveness,MATCH($B25,assumptions_list!$A$9:$A$10,0), MATCH(H$21,assumptions_list!$C$8:$E$8,0)), "n/a")</f>
        <v>n/a</v>
      </c>
      <c r="I25" s="131" t="str">
        <f>IF($D25=I$20, INDEX(effectiveness,MATCH($B25,assumptions_list!$A$9:$A$10,0), MATCH(I$21,assumptions_list!$C$8:$E$8,0)), "n/a")</f>
        <v>n/a</v>
      </c>
      <c r="J25" s="131" t="str">
        <f>IF($D25=J$20, INDEX(effectiveness,MATCH($B25,assumptions_list!$A$9:$A$10,0), MATCH(J$21,assumptions_list!$C$8:$E$8,0)), "n/a")</f>
        <v>n/a</v>
      </c>
      <c r="K25" s="131">
        <f>IF($D25=K$20, INDEX(effectiveness,MATCH($B25,assumptions_list!$A$9:$A$10,0), MATCH(K$21,assumptions_list!$C$8:$E$8,0)), "n/a")</f>
        <v>0.7</v>
      </c>
      <c r="L25" s="74"/>
      <c r="M25" s="74"/>
      <c r="N25" s="74"/>
    </row>
    <row r="26" spans="1:17">
      <c r="A26" s="18"/>
      <c r="B26" s="18" t="s">
        <v>194</v>
      </c>
      <c r="C26" s="18"/>
      <c r="D26" s="32" t="s">
        <v>189</v>
      </c>
      <c r="E26" s="33" t="s">
        <v>34</v>
      </c>
      <c r="F26" s="48" t="str">
        <f>INDEX(H26:K26,1, MATCH(scenario_choice,H$19:K$19,0))</f>
        <v>n/a</v>
      </c>
      <c r="G26" s="16"/>
      <c r="H26" s="131">
        <f>IF($D26=H$20, INDEX(effectiveness,MATCH($B26,assumptions_list!$A$9:$A$10,0), MATCH(H$21,assumptions_list!$C$8:$E$8,0)), "n/a")</f>
        <v>0.45</v>
      </c>
      <c r="I26" s="131">
        <f>IF($D26=I$20, INDEX(effectiveness,MATCH($B26,assumptions_list!$A$9:$A$10,0), MATCH(I$21,assumptions_list!$C$8:$E$8,0)), "n/a")</f>
        <v>0.55000000000000004</v>
      </c>
      <c r="J26" s="131">
        <f>IF($D26=J$20, INDEX(effectiveness,MATCH($B26,assumptions_list!$A$9:$A$10,0), MATCH(J$21,assumptions_list!$C$8:$E$8,0)), "n/a")</f>
        <v>0.65</v>
      </c>
      <c r="K26" s="131" t="str">
        <f>IF($D26=K$20, INDEX(effectiveness,MATCH($B26,assumptions_list!$A$9:$A$10,0), MATCH(K$21,assumptions_list!$C$8:$E$8,0)), "n/a")</f>
        <v>n/a</v>
      </c>
      <c r="L26" s="74"/>
      <c r="M26" s="74"/>
      <c r="N26" s="74"/>
    </row>
    <row r="27" spans="1:17">
      <c r="A27" s="18"/>
      <c r="B27" s="18"/>
      <c r="C27" s="18"/>
      <c r="D27" s="32"/>
      <c r="E27" s="16"/>
      <c r="F27" s="16"/>
      <c r="G27" s="16"/>
      <c r="H27" s="16"/>
      <c r="I27" s="18"/>
      <c r="J27" s="18"/>
      <c r="K27" s="18"/>
      <c r="L27" s="73"/>
      <c r="M27" s="73"/>
      <c r="N27" s="73"/>
    </row>
    <row r="28" spans="1:17">
      <c r="A28" s="18"/>
      <c r="B28" s="31" t="s">
        <v>35</v>
      </c>
      <c r="C28" s="31"/>
      <c r="D28" s="31"/>
      <c r="E28" s="16"/>
      <c r="F28" s="16"/>
      <c r="G28" s="16"/>
      <c r="H28" s="16"/>
      <c r="I28" s="18"/>
      <c r="J28" s="18"/>
      <c r="K28" s="18"/>
      <c r="L28" s="73"/>
      <c r="M28" s="73"/>
      <c r="N28" s="73"/>
    </row>
    <row r="29" spans="1:17">
      <c r="A29" s="18"/>
      <c r="B29" s="18"/>
      <c r="C29" s="18"/>
      <c r="D29" s="121"/>
      <c r="E29" s="16"/>
      <c r="F29" s="16"/>
      <c r="G29" s="16"/>
      <c r="H29" s="16"/>
      <c r="I29" s="18"/>
      <c r="J29" s="18"/>
      <c r="K29" s="18"/>
      <c r="L29" s="73"/>
      <c r="M29" s="73"/>
      <c r="N29" s="73"/>
    </row>
    <row r="30" spans="1:17" s="59" customFormat="1">
      <c r="B30" s="59" t="s">
        <v>109</v>
      </c>
      <c r="D30" s="32" t="s">
        <v>36</v>
      </c>
      <c r="E30" s="33" t="s">
        <v>181</v>
      </c>
      <c r="F30" s="48">
        <f>INDEX(H30:K30,1, MATCH(scenario_choice,H$19:K$19,0))</f>
        <v>0.17</v>
      </c>
      <c r="G30" s="16"/>
      <c r="H30" s="131">
        <f>INDEX(loss_of_service,MATCH($B30,assumptions_list!$A$14:$A$19,0), MATCH(H$21,assumptions_list!$C$13:$E$13,0))</f>
        <v>0.17</v>
      </c>
      <c r="I30" s="131">
        <f>INDEX(loss_of_service,MATCH($B30,assumptions_list!$A$14:$A$19,0), MATCH(I$21,assumptions_list!$C$13:$E$13,0))</f>
        <v>0.17</v>
      </c>
      <c r="J30" s="131">
        <f>INDEX(loss_of_service,MATCH($B30,assumptions_list!$A$14:$A$19,0), MATCH(J$21,assumptions_list!$C$13:$E$13,0))</f>
        <v>0.17</v>
      </c>
      <c r="K30" s="131">
        <f>INDEX(loss_of_service,MATCH($B30,assumptions_list!$A$14:$A$19,0), MATCH(K$21,assumptions_list!$C$13:$E$13,0))</f>
        <v>0.17</v>
      </c>
      <c r="L30" s="74"/>
      <c r="M30" s="74"/>
      <c r="N30" s="74"/>
    </row>
    <row r="31" spans="1:17">
      <c r="A31" s="18"/>
      <c r="B31" s="18" t="s">
        <v>155</v>
      </c>
      <c r="C31" s="18"/>
      <c r="D31" s="32" t="s">
        <v>103</v>
      </c>
      <c r="E31" s="33" t="s">
        <v>111</v>
      </c>
      <c r="F31" s="48">
        <f>INDEX(H31:K31,1, MATCH(scenario_choice,H$19:K$19,0))</f>
        <v>0.85</v>
      </c>
      <c r="G31" s="16"/>
      <c r="H31" s="131">
        <f>INDEX(loss_of_service,MATCH($B31,assumptions_list!$A$14:$A$19,0), MATCH(H$21,assumptions_list!$C$13:$E$13,0))</f>
        <v>0.85</v>
      </c>
      <c r="I31" s="131">
        <f>INDEX(loss_of_service,MATCH($B31,assumptions_list!$A$14:$A$19,0), MATCH(I$21,assumptions_list!$C$13:$E$13,0))</f>
        <v>0.85</v>
      </c>
      <c r="J31" s="131">
        <f>INDEX(loss_of_service,MATCH($B31,assumptions_list!$A$14:$A$19,0), MATCH(J$21,assumptions_list!$C$13:$E$13,0))</f>
        <v>0.85</v>
      </c>
      <c r="K31" s="131">
        <f>INDEX(loss_of_service,MATCH($B31,assumptions_list!$A$14:$A$19,0), MATCH(K$21,assumptions_list!$C$13:$E$13,0))</f>
        <v>0.85</v>
      </c>
      <c r="L31" s="74"/>
      <c r="M31" s="74"/>
      <c r="N31" s="74"/>
    </row>
    <row r="32" spans="1:17">
      <c r="A32" s="18"/>
      <c r="B32" s="18"/>
      <c r="C32" s="18"/>
      <c r="D32" s="121"/>
      <c r="E32" s="16"/>
      <c r="F32" s="16"/>
      <c r="G32" s="16"/>
      <c r="H32" s="16"/>
      <c r="I32" s="16"/>
      <c r="J32" s="16"/>
      <c r="K32" s="16"/>
      <c r="L32" s="73"/>
      <c r="M32" s="73"/>
      <c r="N32" s="73"/>
    </row>
    <row r="33" spans="1:16">
      <c r="A33" s="18"/>
      <c r="B33" s="59" t="s">
        <v>209</v>
      </c>
      <c r="C33" s="18" t="s">
        <v>37</v>
      </c>
      <c r="D33" s="32" t="s">
        <v>36</v>
      </c>
      <c r="E33" s="33" t="s">
        <v>178</v>
      </c>
      <c r="F33" s="76">
        <f>INDEX(H33:K33,1, MATCH(scenario_choice,H$19:K$19,0))</f>
        <v>8</v>
      </c>
      <c r="G33" s="33"/>
      <c r="H33" s="75">
        <f>INDEX(loss_of_service,MATCH($B33,assumptions_list!$A$14:$A$19,0), MATCH(H$21,assumptions_list!$C$13:$E$13,0))</f>
        <v>8</v>
      </c>
      <c r="I33" s="75">
        <f>INDEX(loss_of_service,MATCH($B33,assumptions_list!$A$14:$A$19,0), MATCH(I$21,assumptions_list!$C$13:$E$13,0))</f>
        <v>8</v>
      </c>
      <c r="J33" s="75">
        <f>INDEX(loss_of_service,MATCH($B33,assumptions_list!$A$14:$A$19,0), MATCH(J$21,assumptions_list!$C$13:$E$13,0))</f>
        <v>8</v>
      </c>
      <c r="K33" s="75">
        <f>INDEX(loss_of_service,MATCH($B33,assumptions_list!$A$14:$A$19,0), MATCH(K$21,assumptions_list!$C$13:$E$13,0))</f>
        <v>8</v>
      </c>
      <c r="L33" s="74"/>
      <c r="M33" s="74"/>
      <c r="N33" s="74"/>
    </row>
    <row r="34" spans="1:16">
      <c r="A34" s="18"/>
      <c r="B34" s="18"/>
      <c r="C34" s="18"/>
      <c r="D34" s="121"/>
      <c r="E34" s="16"/>
      <c r="F34" s="16"/>
      <c r="G34" s="16"/>
      <c r="H34" s="16"/>
      <c r="I34" s="18"/>
      <c r="J34" s="18"/>
      <c r="K34" s="18"/>
      <c r="L34" s="73"/>
      <c r="M34" s="73"/>
      <c r="N34" s="73"/>
    </row>
    <row r="35" spans="1:16" s="59" customFormat="1">
      <c r="B35" s="59" t="s">
        <v>117</v>
      </c>
      <c r="C35" s="59" t="s">
        <v>51</v>
      </c>
      <c r="D35" s="32" t="s">
        <v>29</v>
      </c>
      <c r="E35" s="36" t="s">
        <v>121</v>
      </c>
      <c r="F35" s="38">
        <f>INDEX(H35:K35,1, MATCH(scenario_choice,H$19:K$19,0))</f>
        <v>17.88</v>
      </c>
      <c r="H35" s="37">
        <f>INDEX(loss_of_service,MATCH($B35,assumptions_list!$A$14:$A$19,0), MATCH(H$21,assumptions_list!$C$13:$E$13,0))</f>
        <v>17.88</v>
      </c>
      <c r="I35" s="37">
        <f>INDEX(loss_of_service,MATCH($B35,assumptions_list!$A$14:$A$19,0), MATCH(I$21,assumptions_list!$C$13:$E$13,0))</f>
        <v>17.88</v>
      </c>
      <c r="J35" s="37">
        <f>INDEX(loss_of_service,MATCH($B35,assumptions_list!$A$14:$A$19,0), MATCH(J$21,assumptions_list!$C$13:$E$13,0))</f>
        <v>17.88</v>
      </c>
      <c r="K35" s="37">
        <f>INDEX(loss_of_service,MATCH($B35,assumptions_list!$A$14:$A$19,0), MATCH(K$21,assumptions_list!$C$13:$E$13,0))</f>
        <v>17.88</v>
      </c>
      <c r="L35" s="74"/>
      <c r="M35" s="74"/>
      <c r="N35" s="74"/>
    </row>
    <row r="36" spans="1:16" s="59" customFormat="1">
      <c r="B36" s="59" t="s">
        <v>128</v>
      </c>
      <c r="C36" s="59" t="s">
        <v>118</v>
      </c>
      <c r="D36" s="32" t="s">
        <v>29</v>
      </c>
      <c r="E36" s="36" t="s">
        <v>130</v>
      </c>
      <c r="F36" s="76">
        <f>INDEX(H36:K36,1, MATCH(scenario_choice,H$19:K$19,0))</f>
        <v>4.22</v>
      </c>
      <c r="H36" s="64">
        <f>INDEX(loss_of_service,MATCH($B36,assumptions_list!$A$14:$A$19,0), MATCH(H$21,assumptions_list!$C$13:$E$13,0))</f>
        <v>4.22</v>
      </c>
      <c r="I36" s="64">
        <f>INDEX(loss_of_service,MATCH($B36,assumptions_list!$A$14:$A$19,0), MATCH(I$21,assumptions_list!$C$13:$E$13,0))</f>
        <v>4.22</v>
      </c>
      <c r="J36" s="64">
        <f>INDEX(loss_of_service,MATCH($B36,assumptions_list!$A$14:$A$19,0), MATCH(J$21,assumptions_list!$C$13:$E$13,0))</f>
        <v>4.22</v>
      </c>
      <c r="K36" s="64">
        <f>INDEX(loss_of_service,MATCH($B36,assumptions_list!$A$14:$A$19,0), MATCH(K$21,assumptions_list!$C$13:$E$13,0))</f>
        <v>4.22</v>
      </c>
      <c r="L36" s="74"/>
      <c r="M36" s="74"/>
      <c r="N36" s="74"/>
    </row>
    <row r="37" spans="1:16" s="59" customFormat="1">
      <c r="B37" s="59" t="s">
        <v>127</v>
      </c>
      <c r="C37" s="59" t="s">
        <v>118</v>
      </c>
      <c r="D37" s="32" t="s">
        <v>29</v>
      </c>
      <c r="E37" s="36" t="s">
        <v>129</v>
      </c>
      <c r="F37" s="76">
        <f>INDEX(H37:K37,1, MATCH(scenario_choice,H$19:K$19,0))</f>
        <v>3.64</v>
      </c>
      <c r="H37" s="64">
        <f>INDEX(loss_of_service,MATCH($B37,assumptions_list!$A$14:$A$19,0), MATCH(H$21,assumptions_list!$C$13:$E$13,0))</f>
        <v>3.64</v>
      </c>
      <c r="I37" s="64">
        <f>INDEX(loss_of_service,MATCH($B37,assumptions_list!$A$14:$A$19,0), MATCH(I$21,assumptions_list!$C$13:$E$13,0))</f>
        <v>3.64</v>
      </c>
      <c r="J37" s="64">
        <f>INDEX(loss_of_service,MATCH($B37,assumptions_list!$A$14:$A$19,0), MATCH(J$21,assumptions_list!$C$13:$E$13,0))</f>
        <v>3.64</v>
      </c>
      <c r="K37" s="64">
        <f>INDEX(loss_of_service,MATCH($B37,assumptions_list!$A$14:$A$19,0), MATCH(K$21,assumptions_list!$C$13:$E$13,0))</f>
        <v>3.64</v>
      </c>
      <c r="L37" s="74"/>
      <c r="M37" s="74"/>
      <c r="N37" s="74"/>
    </row>
    <row r="38" spans="1:16" s="59" customFormat="1">
      <c r="D38" s="121"/>
      <c r="L38" s="73"/>
      <c r="M38" s="73"/>
      <c r="N38" s="73"/>
    </row>
    <row r="39" spans="1:16">
      <c r="A39" s="18"/>
      <c r="B39" s="31" t="s">
        <v>39</v>
      </c>
      <c r="C39" s="31"/>
      <c r="D39" s="31"/>
      <c r="E39" s="18"/>
      <c r="F39" s="18"/>
      <c r="G39" s="18"/>
      <c r="H39" s="18"/>
      <c r="I39" s="18"/>
      <c r="J39" s="18"/>
      <c r="K39" s="18"/>
      <c r="L39" s="73"/>
      <c r="M39" s="73"/>
      <c r="N39" s="73"/>
    </row>
    <row r="40" spans="1:16">
      <c r="A40" s="18"/>
      <c r="B40" s="18"/>
      <c r="C40" s="18"/>
      <c r="D40" s="121"/>
      <c r="E40" s="18"/>
      <c r="F40" s="18"/>
      <c r="G40" s="18"/>
      <c r="H40" s="18"/>
      <c r="I40" s="18"/>
      <c r="J40" s="18"/>
      <c r="K40" s="18"/>
      <c r="L40" s="73"/>
      <c r="M40" s="73"/>
      <c r="N40" s="73"/>
    </row>
    <row r="41" spans="1:16">
      <c r="A41" s="18"/>
      <c r="B41" s="18" t="s">
        <v>199</v>
      </c>
      <c r="C41" s="18"/>
      <c r="D41" s="32" t="s">
        <v>36</v>
      </c>
      <c r="E41" s="36" t="s">
        <v>40</v>
      </c>
      <c r="F41" s="48">
        <f>INDEX(H41:K41,1, MATCH(scenario_choice,H$19:K$19,0))</f>
        <v>0.21</v>
      </c>
      <c r="G41" s="18"/>
      <c r="H41" s="131">
        <f>INDEX(double_paying,MATCH($B41,assumptions_list!$A$23:$A$25,0), MATCH(H$21,assumptions_list!$C$22:$E$22,0))</f>
        <v>0.21</v>
      </c>
      <c r="I41" s="131">
        <f>INDEX(double_paying,MATCH($B41,assumptions_list!$A$23:$A$25,0), MATCH(I$21,assumptions_list!$C$22:$E$22,0))</f>
        <v>0.21</v>
      </c>
      <c r="J41" s="131">
        <f>INDEX(double_paying,MATCH($B41,assumptions_list!$A$23:$A$25,0), MATCH(J$21,assumptions_list!$C$22:$E$22,0))</f>
        <v>0.21</v>
      </c>
      <c r="K41" s="131">
        <f>INDEX(double_paying,MATCH($B41,assumptions_list!$A$23:$A$25,0), MATCH(K$21,assumptions_list!$C$22:$E$22,0))</f>
        <v>0.21</v>
      </c>
      <c r="L41" s="74"/>
      <c r="M41" s="74"/>
      <c r="N41" s="74"/>
    </row>
    <row r="42" spans="1:16">
      <c r="A42" s="18"/>
      <c r="B42" s="18" t="s">
        <v>41</v>
      </c>
      <c r="C42" s="18" t="s">
        <v>37</v>
      </c>
      <c r="D42" s="32" t="s">
        <v>103</v>
      </c>
      <c r="E42" s="33" t="s">
        <v>42</v>
      </c>
      <c r="F42" s="76">
        <f>INDEX(H42:K42,1, MATCH(scenario_choice,H$19:K$19,0))</f>
        <v>13.16</v>
      </c>
      <c r="G42" s="18"/>
      <c r="H42" s="64">
        <f>INDEX(double_paying,MATCH($B42,assumptions_list!$A$23:$A$25,0), MATCH(H$21,assumptions_list!$C$22:$E$22,0))</f>
        <v>13.16</v>
      </c>
      <c r="I42" s="64">
        <f>INDEX(double_paying,MATCH($B42,assumptions_list!$A$23:$A$25,0), MATCH(I$21,assumptions_list!$C$22:$E$22,0))</f>
        <v>13.16</v>
      </c>
      <c r="J42" s="64">
        <f>INDEX(double_paying,MATCH($B42,assumptions_list!$A$23:$A$25,0), MATCH(J$21,assumptions_list!$C$22:$E$22,0))</f>
        <v>13.16</v>
      </c>
      <c r="K42" s="64">
        <f>INDEX(double_paying,MATCH($B42,assumptions_list!$A$23:$A$25,0), MATCH(K$21,assumptions_list!$C$22:$E$22,0))</f>
        <v>13.16</v>
      </c>
      <c r="L42" s="74"/>
      <c r="M42" s="74"/>
      <c r="N42" s="74"/>
    </row>
    <row r="43" spans="1:16">
      <c r="A43" s="18"/>
      <c r="B43" s="18"/>
      <c r="C43" s="18"/>
      <c r="D43" s="121"/>
      <c r="E43" s="18"/>
      <c r="F43" s="18"/>
      <c r="G43" s="18"/>
      <c r="H43" s="18"/>
      <c r="I43" s="18"/>
      <c r="J43" s="18"/>
      <c r="K43" s="18"/>
      <c r="L43" s="73"/>
      <c r="M43" s="73"/>
      <c r="N43" s="73"/>
    </row>
    <row r="44" spans="1:16">
      <c r="A44" s="18"/>
      <c r="B44" s="18" t="s">
        <v>104</v>
      </c>
      <c r="C44" s="18" t="s">
        <v>38</v>
      </c>
      <c r="D44" s="32" t="s">
        <v>29</v>
      </c>
      <c r="E44" s="33" t="s">
        <v>140</v>
      </c>
      <c r="F44" s="38">
        <f>INDEX(H44:K44,1, MATCH(scenario_choice,H$19:K$19,0))</f>
        <v>1.5229085274351899</v>
      </c>
      <c r="G44" s="18"/>
      <c r="H44" s="37">
        <f>INDEX(double_paying,MATCH($B44,assumptions_list!$A$23:$A$25,0), MATCH(H$21,assumptions_list!$C$22:$E$22,0))</f>
        <v>1.5229085274351899</v>
      </c>
      <c r="I44" s="37">
        <f>INDEX(double_paying,MATCH($B44,assumptions_list!$A$23:$A$25,0), MATCH(I$21,assumptions_list!$C$22:$E$22,0))</f>
        <v>1.5229085274351899</v>
      </c>
      <c r="J44" s="37">
        <f>INDEX(double_paying,MATCH($B44,assumptions_list!$A$23:$A$25,0), MATCH(J$21,assumptions_list!$C$22:$E$22,0))</f>
        <v>1.5229085274351899</v>
      </c>
      <c r="K44" s="37">
        <f>INDEX(double_paying,MATCH($B44,assumptions_list!$A$23:$A$25,0), MATCH(K$21,assumptions_list!$C$22:$E$22,0))</f>
        <v>1.5229085274351899</v>
      </c>
      <c r="L44" s="74"/>
      <c r="M44" s="74"/>
      <c r="N44" s="74"/>
    </row>
    <row r="45" spans="1:16" s="59" customFormat="1">
      <c r="D45" s="121"/>
      <c r="E45" s="33"/>
      <c r="F45" s="33"/>
      <c r="G45" s="33"/>
      <c r="H45" s="33"/>
      <c r="I45" s="33"/>
      <c r="J45" s="33"/>
      <c r="K45" s="33"/>
      <c r="L45" s="73"/>
      <c r="M45" s="73"/>
      <c r="N45" s="73"/>
      <c r="O45" s="33"/>
      <c r="P45" s="33"/>
    </row>
    <row r="46" spans="1:16">
      <c r="A46" s="18"/>
      <c r="B46" s="31" t="s">
        <v>44</v>
      </c>
      <c r="C46" s="31"/>
      <c r="D46" s="31"/>
      <c r="E46" s="18"/>
      <c r="F46" s="18"/>
      <c r="G46" s="18"/>
      <c r="H46" s="18"/>
      <c r="I46" s="18"/>
      <c r="J46" s="18"/>
      <c r="K46" s="18"/>
      <c r="L46" s="73"/>
      <c r="M46" s="73"/>
      <c r="N46" s="73"/>
    </row>
    <row r="47" spans="1:16">
      <c r="A47" s="18"/>
      <c r="B47" s="18"/>
      <c r="C47" s="18"/>
      <c r="D47" s="121"/>
      <c r="E47" s="18"/>
      <c r="F47" s="18"/>
      <c r="G47" s="18"/>
      <c r="H47" s="18"/>
      <c r="I47" s="18"/>
      <c r="J47" s="18"/>
      <c r="K47" s="18"/>
      <c r="L47" s="73"/>
      <c r="M47" s="73"/>
      <c r="N47" s="73"/>
    </row>
    <row r="48" spans="1:16">
      <c r="A48" s="18"/>
      <c r="B48" s="18" t="s">
        <v>200</v>
      </c>
      <c r="C48" s="18"/>
      <c r="D48" s="32" t="s">
        <v>23</v>
      </c>
      <c r="E48" s="33" t="s">
        <v>151</v>
      </c>
      <c r="F48" s="48">
        <f>INDEX(H48:K48,1, MATCH(scenario_choice,H$19:K$19,0))</f>
        <v>0.4</v>
      </c>
      <c r="G48" s="18"/>
      <c r="H48" s="35" t="str">
        <f>IF($D48=H$20,INDEX(time_saving,MATCH($B48,assumptions_list!$A$29:$A$41,0), MATCH(H$21,assumptions_list!$C$28:$E$28,0)),"n/a")</f>
        <v>n/a</v>
      </c>
      <c r="I48" s="35" t="str">
        <f>IF($D48=I$20,INDEX(time_saving,MATCH($B48,assumptions_list!$A$29:$A$41,0), MATCH(I$21,assumptions_list!$C$28:$E$28,0)),"n/a")</f>
        <v>n/a</v>
      </c>
      <c r="J48" s="35" t="str">
        <f>IF($D48=J$20,INDEX(time_saving,MATCH($B48,assumptions_list!$A$29:$A$41,0), MATCH(J$21,assumptions_list!$C$28:$E$28,0)),"n/a")</f>
        <v>n/a</v>
      </c>
      <c r="K48" s="35">
        <f>IF($D48=K$20,INDEX(time_saving,MATCH($B48,assumptions_list!$A$29:$A$41,0), MATCH(K$21,assumptions_list!$C$28:$E$28,0)),"n/a")</f>
        <v>0.4</v>
      </c>
      <c r="L48" s="74"/>
      <c r="M48" s="74"/>
      <c r="N48" s="74"/>
    </row>
    <row r="49" spans="1:14">
      <c r="A49" s="18"/>
      <c r="B49" s="18"/>
      <c r="C49" s="18"/>
      <c r="D49" s="121"/>
      <c r="E49" s="18"/>
      <c r="F49" s="18"/>
      <c r="G49" s="18"/>
      <c r="H49" s="18"/>
      <c r="I49" s="18"/>
      <c r="J49" s="18"/>
      <c r="K49" s="18"/>
      <c r="L49" s="73"/>
      <c r="M49" s="73"/>
      <c r="N49" s="73"/>
    </row>
    <row r="50" spans="1:14">
      <c r="A50" s="18"/>
      <c r="B50" s="18" t="s">
        <v>173</v>
      </c>
      <c r="C50" s="18"/>
      <c r="D50" s="32" t="s">
        <v>36</v>
      </c>
      <c r="E50" s="33" t="s">
        <v>46</v>
      </c>
      <c r="F50" s="48">
        <f>INDEX(H50:K50,1, MATCH(scenario_choice,H$19:K$19,0))</f>
        <v>0.8</v>
      </c>
      <c r="G50" s="18"/>
      <c r="H50" s="131">
        <f>INDEX(time_saving,MATCH($B50,assumptions_list!$A$29:$A$41,0), MATCH(H$21,assumptions_list!$C$28:$E$28,0))</f>
        <v>0.8</v>
      </c>
      <c r="I50" s="131">
        <f>INDEX(time_saving,MATCH($B50,assumptions_list!$A$29:$A$41,0), MATCH(I$21,assumptions_list!$C$28:$E$28,0))</f>
        <v>0.8</v>
      </c>
      <c r="J50" s="131">
        <f>INDEX(time_saving,MATCH($B50,assumptions_list!$A$29:$A$41,0), MATCH(J$21,assumptions_list!$C$28:$E$28,0))</f>
        <v>0.8</v>
      </c>
      <c r="K50" s="131">
        <f>INDEX(time_saving,MATCH($B50,assumptions_list!$A$29:$A$41,0), MATCH(K$21,assumptions_list!$C$28:$E$28,0))</f>
        <v>0.8</v>
      </c>
      <c r="L50" s="74"/>
      <c r="M50" s="74"/>
      <c r="N50" s="74"/>
    </row>
    <row r="51" spans="1:14">
      <c r="A51" s="18"/>
      <c r="B51" s="18" t="s">
        <v>174</v>
      </c>
      <c r="C51" s="18"/>
      <c r="D51" s="32" t="s">
        <v>36</v>
      </c>
      <c r="E51" s="33" t="s">
        <v>48</v>
      </c>
      <c r="F51" s="48">
        <f>INDEX(H51:K51,1, MATCH(scenario_choice,H$19:K$19,0))</f>
        <v>0.15</v>
      </c>
      <c r="G51" s="18"/>
      <c r="H51" s="131">
        <f>INDEX(time_saving,MATCH($B51,assumptions_list!$A$29:$A$41,0), MATCH(H$21,assumptions_list!$C$28:$E$28,0))</f>
        <v>0.15</v>
      </c>
      <c r="I51" s="131">
        <f>INDEX(time_saving,MATCH($B51,assumptions_list!$A$29:$A$41,0), MATCH(I$21,assumptions_list!$C$28:$E$28,0))</f>
        <v>0.15</v>
      </c>
      <c r="J51" s="131">
        <f>INDEX(time_saving,MATCH($B51,assumptions_list!$A$29:$A$41,0), MATCH(J$21,assumptions_list!$C$28:$E$28,0))</f>
        <v>0.15</v>
      </c>
      <c r="K51" s="131">
        <f>INDEX(time_saving,MATCH($B51,assumptions_list!$A$29:$A$41,0), MATCH(K$21,assumptions_list!$C$28:$E$28,0))</f>
        <v>0.15</v>
      </c>
      <c r="L51" s="74"/>
      <c r="M51" s="74"/>
      <c r="N51" s="74"/>
    </row>
    <row r="52" spans="1:14">
      <c r="A52" s="18"/>
      <c r="B52" s="18" t="s">
        <v>175</v>
      </c>
      <c r="C52" s="18"/>
      <c r="D52" s="32" t="s">
        <v>36</v>
      </c>
      <c r="E52" s="33" t="s">
        <v>50</v>
      </c>
      <c r="F52" s="48">
        <f>INDEX(H52:K52,1, MATCH(scenario_choice,H$19:K$19,0))</f>
        <v>0.05</v>
      </c>
      <c r="G52" s="18"/>
      <c r="H52" s="131">
        <f>INDEX(time_saving,MATCH($B52,assumptions_list!$A$29:$A$41,0), MATCH(H$21,assumptions_list!$C$28:$E$28,0))</f>
        <v>0.05</v>
      </c>
      <c r="I52" s="131">
        <f>INDEX(time_saving,MATCH($B52,assumptions_list!$A$29:$A$41,0), MATCH(I$21,assumptions_list!$C$28:$E$28,0))</f>
        <v>0.05</v>
      </c>
      <c r="J52" s="131">
        <f>INDEX(time_saving,MATCH($B52,assumptions_list!$A$29:$A$41,0), MATCH(J$21,assumptions_list!$C$28:$E$28,0))</f>
        <v>0.05</v>
      </c>
      <c r="K52" s="131">
        <f>INDEX(time_saving,MATCH($B52,assumptions_list!$A$29:$A$41,0), MATCH(K$21,assumptions_list!$C$28:$E$28,0))</f>
        <v>0.05</v>
      </c>
      <c r="L52" s="74"/>
      <c r="M52" s="74"/>
      <c r="N52" s="74"/>
    </row>
    <row r="53" spans="1:14" s="82" customFormat="1">
      <c r="D53" s="121"/>
      <c r="L53" s="73"/>
      <c r="M53" s="73"/>
      <c r="N53" s="73"/>
    </row>
    <row r="54" spans="1:14">
      <c r="A54" s="18"/>
      <c r="B54" s="18" t="s">
        <v>171</v>
      </c>
      <c r="C54" s="18" t="s">
        <v>136</v>
      </c>
      <c r="D54" s="32" t="s">
        <v>29</v>
      </c>
      <c r="E54" s="33" t="s">
        <v>179</v>
      </c>
      <c r="F54" s="76">
        <f>INDEX(H54:K54,1, MATCH(scenario_choice,H$19:K$19,0))</f>
        <v>13.8</v>
      </c>
      <c r="G54" s="18"/>
      <c r="H54" s="75">
        <f>INDEX(time_saving,MATCH($B54,assumptions_list!$A$29:$A$41,0), MATCH(H$21,assumptions_list!$C$28:$E$28,0))</f>
        <v>13.8</v>
      </c>
      <c r="I54" s="75">
        <f>INDEX(time_saving,MATCH($B54,assumptions_list!$A$29:$A$41,0), MATCH(I$21,assumptions_list!$C$28:$E$28,0))</f>
        <v>13.8</v>
      </c>
      <c r="J54" s="75">
        <f>INDEX(time_saving,MATCH($B54,assumptions_list!$A$29:$A$41,0), MATCH(J$21,assumptions_list!$C$28:$E$28,0))</f>
        <v>13.8</v>
      </c>
      <c r="K54" s="75">
        <f>INDEX(time_saving,MATCH($B54,assumptions_list!$A$29:$A$41,0), MATCH(K$21,assumptions_list!$C$28:$E$28,0))</f>
        <v>13.8</v>
      </c>
      <c r="L54" s="74"/>
      <c r="M54" s="74"/>
      <c r="N54" s="74"/>
    </row>
    <row r="55" spans="1:14">
      <c r="A55" s="18"/>
      <c r="B55" s="18" t="s">
        <v>172</v>
      </c>
      <c r="C55" s="18" t="s">
        <v>136</v>
      </c>
      <c r="D55" s="32" t="s">
        <v>29</v>
      </c>
      <c r="E55" s="33" t="s">
        <v>180</v>
      </c>
      <c r="F55" s="76">
        <f>INDEX(H55:K55,1, MATCH(scenario_choice,H$19:K$19,0))</f>
        <v>28.6</v>
      </c>
      <c r="G55" s="18"/>
      <c r="H55" s="75">
        <f>INDEX(time_saving,MATCH($B55,assumptions_list!$A$29:$A$41,0), MATCH(H$21,assumptions_list!$C$28:$E$28,0))</f>
        <v>28.6</v>
      </c>
      <c r="I55" s="75">
        <f>INDEX(time_saving,MATCH($B55,assumptions_list!$A$29:$A$41,0), MATCH(I$21,assumptions_list!$C$28:$E$28,0))</f>
        <v>28.6</v>
      </c>
      <c r="J55" s="75">
        <f>INDEX(time_saving,MATCH($B55,assumptions_list!$A$29:$A$41,0), MATCH(J$21,assumptions_list!$C$28:$E$28,0))</f>
        <v>28.6</v>
      </c>
      <c r="K55" s="75">
        <f>INDEX(time_saving,MATCH($B55,assumptions_list!$A$29:$A$41,0), MATCH(K$21,assumptions_list!$C$28:$E$28,0))</f>
        <v>28.6</v>
      </c>
      <c r="L55" s="74"/>
      <c r="M55" s="74"/>
      <c r="N55" s="74"/>
    </row>
    <row r="56" spans="1:14" s="82" customFormat="1">
      <c r="B56" s="82" t="s">
        <v>163</v>
      </c>
      <c r="C56" s="82" t="s">
        <v>136</v>
      </c>
      <c r="D56" s="32" t="s">
        <v>29</v>
      </c>
      <c r="E56" s="33" t="s">
        <v>162</v>
      </c>
      <c r="F56" s="76">
        <f>INDEX(H56:K56,1, MATCH(scenario_choice,H$19:K$19,0))</f>
        <v>1</v>
      </c>
      <c r="H56" s="75">
        <f>INDEX(time_saving,MATCH($B56,assumptions_list!$A$29:$A$41,0), MATCH(H$21,assumptions_list!$C$28:$E$28,0))</f>
        <v>1</v>
      </c>
      <c r="I56" s="75">
        <f>INDEX(time_saving,MATCH($B56,assumptions_list!$A$29:$A$41,0), MATCH(I$21,assumptions_list!$C$28:$E$28,0))</f>
        <v>1</v>
      </c>
      <c r="J56" s="75">
        <f>INDEX(time_saving,MATCH($B56,assumptions_list!$A$29:$A$41,0), MATCH(J$21,assumptions_list!$C$28:$E$28,0))</f>
        <v>1</v>
      </c>
      <c r="K56" s="75">
        <f>INDEX(time_saving,MATCH($B56,assumptions_list!$A$29:$A$41,0), MATCH(K$21,assumptions_list!$C$28:$E$28,0))</f>
        <v>1</v>
      </c>
      <c r="L56" s="74"/>
      <c r="M56" s="74"/>
      <c r="N56" s="74"/>
    </row>
    <row r="57" spans="1:14" s="82" customFormat="1">
      <c r="D57" s="121"/>
      <c r="E57" s="33"/>
      <c r="F57" s="33"/>
      <c r="G57" s="33"/>
      <c r="H57" s="33"/>
      <c r="I57" s="33"/>
      <c r="J57" s="33"/>
      <c r="K57" s="33"/>
      <c r="L57" s="33"/>
      <c r="M57" s="74"/>
      <c r="N57" s="74"/>
    </row>
    <row r="58" spans="1:14" s="59" customFormat="1">
      <c r="B58" s="59" t="s">
        <v>112</v>
      </c>
      <c r="D58" s="32" t="s">
        <v>189</v>
      </c>
      <c r="E58" s="33" t="s">
        <v>113</v>
      </c>
      <c r="F58" s="48" t="str">
        <f>INDEX(H58:K58,1, MATCH(scenario_choice,H$19:K$19,0))</f>
        <v>n/a</v>
      </c>
      <c r="H58" s="131">
        <f>IF($D58=H$20, INDEX(time_saving,MATCH($B58,assumptions_list!$A$29:$A$41,0), MATCH(H$21,assumptions_list!$C$28:$E$28,0)), "n/a")</f>
        <v>0.25</v>
      </c>
      <c r="I58" s="131">
        <f>IF($D58=I$20, INDEX(time_saving,MATCH($B58,assumptions_list!$A$29:$A$41,0), MATCH(I$21,assumptions_list!$C$28:$E$28,0)), "n/a")</f>
        <v>0.25</v>
      </c>
      <c r="J58" s="131">
        <f>IF($D58=J$20, INDEX(time_saving,MATCH($B58,assumptions_list!$A$29:$A$41,0), MATCH(J$21,assumptions_list!$C$28:$E$28,0)), "n/a")</f>
        <v>0.25</v>
      </c>
      <c r="K58" s="131" t="str">
        <f>IF($D58=K$20, INDEX(time_saving,MATCH($B58,assumptions_list!$A$29:$A$41,0), MATCH(K$21,assumptions_list!$C$28:$E$28,0)), "n/a")</f>
        <v>n/a</v>
      </c>
      <c r="L58" s="74"/>
      <c r="M58" s="74"/>
      <c r="N58" s="74"/>
    </row>
    <row r="59" spans="1:14" s="82" customFormat="1">
      <c r="B59" s="82" t="s">
        <v>166</v>
      </c>
      <c r="D59" s="32" t="s">
        <v>189</v>
      </c>
      <c r="E59" s="33" t="s">
        <v>167</v>
      </c>
      <c r="F59" s="48" t="str">
        <f>INDEX(H59:K59,1, MATCH(scenario_choice,H$19:K$19,0))</f>
        <v>n/a</v>
      </c>
      <c r="G59" s="33"/>
      <c r="H59" s="131">
        <f>IF($D59=H$20, INDEX(time_saving,MATCH($B59,assumptions_list!$A$29:$A$41,0), MATCH(H$21,assumptions_list!$C$28:$E$28,0)), "n/a")</f>
        <v>0.25</v>
      </c>
      <c r="I59" s="131">
        <f>IF($D59=I$20, INDEX(time_saving,MATCH($B59,assumptions_list!$A$29:$A$41,0), MATCH(I$21,assumptions_list!$C$28:$E$28,0)), "n/a")</f>
        <v>0.5</v>
      </c>
      <c r="J59" s="131">
        <f>IF($D59=J$20, INDEX(time_saving,MATCH($B59,assumptions_list!$A$29:$A$41,0), MATCH(J$21,assumptions_list!$C$28:$E$28,0)), "n/a")</f>
        <v>0.75</v>
      </c>
      <c r="K59" s="131" t="str">
        <f>IF($D59=K$20, INDEX(time_saving,MATCH($B59,assumptions_list!$A$29:$A$41,0), MATCH(K$21,assumptions_list!$C$28:$E$28,0)), "n/a")</f>
        <v>n/a</v>
      </c>
      <c r="L59" s="33"/>
      <c r="M59" s="33"/>
      <c r="N59" s="74"/>
    </row>
    <row r="60" spans="1:14" s="82" customFormat="1">
      <c r="D60" s="121"/>
      <c r="E60" s="33"/>
      <c r="F60" s="33"/>
      <c r="G60" s="33"/>
      <c r="H60" s="33"/>
      <c r="I60" s="33"/>
      <c r="J60" s="33"/>
      <c r="K60" s="33"/>
      <c r="L60" s="33"/>
      <c r="M60" s="33"/>
      <c r="N60" s="74"/>
    </row>
    <row r="61" spans="1:14">
      <c r="A61" s="18"/>
      <c r="B61" s="18" t="s">
        <v>159</v>
      </c>
      <c r="C61" s="18" t="s">
        <v>136</v>
      </c>
      <c r="D61" s="32" t="s">
        <v>103</v>
      </c>
      <c r="E61" s="33" t="s">
        <v>114</v>
      </c>
      <c r="F61" s="76">
        <f>INDEX(H61:K61,1, MATCH(scenario_choice,H$19:K$19,0))</f>
        <v>1</v>
      </c>
      <c r="G61" s="18"/>
      <c r="H61" s="75">
        <f>INDEX(time_saving,MATCH($B61,assumptions_list!$A$29:$A$41,0), MATCH(H$21,assumptions_list!$C$28:$E$28,0))</f>
        <v>1</v>
      </c>
      <c r="I61" s="75">
        <f>INDEX(time_saving,MATCH($B61,assumptions_list!$A$29:$A$41,0), MATCH(I$21,assumptions_list!$C$28:$E$28,0))</f>
        <v>1</v>
      </c>
      <c r="J61" s="75">
        <f>INDEX(time_saving,MATCH($B61,assumptions_list!$A$29:$A$41,0), MATCH(J$21,assumptions_list!$C$28:$E$28,0))</f>
        <v>1</v>
      </c>
      <c r="K61" s="75">
        <f>INDEX(time_saving,MATCH($B61,assumptions_list!$A$29:$A$41,0), MATCH(K$21,assumptions_list!$C$28:$E$28,0))</f>
        <v>1</v>
      </c>
      <c r="L61" s="74"/>
      <c r="M61" s="74"/>
      <c r="N61" s="74"/>
    </row>
    <row r="62" spans="1:14" s="59" customFormat="1">
      <c r="B62" s="59" t="s">
        <v>160</v>
      </c>
      <c r="C62" s="59" t="s">
        <v>136</v>
      </c>
      <c r="D62" s="32" t="s">
        <v>103</v>
      </c>
      <c r="E62" s="33" t="s">
        <v>137</v>
      </c>
      <c r="F62" s="76">
        <f>INDEX(H62:K62,1, MATCH(scenario_choice,H$19:K$19,0))</f>
        <v>1</v>
      </c>
      <c r="H62" s="75">
        <f>INDEX(time_saving,MATCH($B62,assumptions_list!$A$29:$A$41,0), MATCH(H$21,assumptions_list!$C$28:$E$28,0))</f>
        <v>1</v>
      </c>
      <c r="I62" s="75">
        <f>INDEX(time_saving,MATCH($B62,assumptions_list!$A$29:$A$41,0), MATCH(I$21,assumptions_list!$C$28:$E$28,0))</f>
        <v>1</v>
      </c>
      <c r="J62" s="75">
        <f>INDEX(time_saving,MATCH($B62,assumptions_list!$A$29:$A$41,0), MATCH(J$21,assumptions_list!$C$28:$E$28,0))</f>
        <v>1</v>
      </c>
      <c r="K62" s="75">
        <f>INDEX(time_saving,MATCH($B62,assumptions_list!$A$29:$A$41,0), MATCH(K$21,assumptions_list!$C$28:$E$28,0))</f>
        <v>1</v>
      </c>
      <c r="L62" s="74"/>
      <c r="M62" s="74"/>
      <c r="N62" s="74"/>
    </row>
    <row r="63" spans="1:14">
      <c r="A63" s="18"/>
      <c r="B63" s="18"/>
      <c r="C63" s="18"/>
      <c r="D63" s="121"/>
      <c r="E63" s="18"/>
      <c r="F63" s="18"/>
      <c r="G63" s="18"/>
      <c r="H63" s="18"/>
      <c r="I63" s="18"/>
      <c r="J63" s="18"/>
      <c r="K63" s="18"/>
      <c r="L63" s="73"/>
      <c r="M63" s="73"/>
      <c r="N63" s="73"/>
    </row>
    <row r="64" spans="1:14" s="59" customFormat="1">
      <c r="B64" s="59" t="s">
        <v>195</v>
      </c>
      <c r="C64" s="59" t="s">
        <v>123</v>
      </c>
      <c r="D64" s="32" t="s">
        <v>29</v>
      </c>
      <c r="E64" s="33" t="s">
        <v>124</v>
      </c>
      <c r="F64" s="38">
        <f>INDEX(H64:K64,1, MATCH(scenario_choice,H$19:K$19,0))</f>
        <v>6.93</v>
      </c>
      <c r="H64" s="37">
        <f>INDEX(time_saving,MATCH($B64,assumptions_list!$A$29:$A$41,0), MATCH(H$21,assumptions_list!$C$28:$E$28,0))</f>
        <v>6.93</v>
      </c>
      <c r="I64" s="37">
        <f>INDEX(time_saving,MATCH($B64,assumptions_list!$A$29:$A$41,0), MATCH(I$21,assumptions_list!$C$28:$E$28,0))</f>
        <v>6.93</v>
      </c>
      <c r="J64" s="37">
        <f>INDEX(time_saving,MATCH($B64,assumptions_list!$A$29:$A$41,0), MATCH(J$21,assumptions_list!$C$28:$E$28,0))</f>
        <v>6.93</v>
      </c>
      <c r="K64" s="37">
        <f>INDEX(time_saving,MATCH($B64,assumptions_list!$A$29:$A$41,0), MATCH(K$21,assumptions_list!$C$28:$E$28,0))</f>
        <v>6.93</v>
      </c>
      <c r="L64" s="74"/>
      <c r="M64" s="74"/>
      <c r="N64" s="74"/>
    </row>
    <row r="65" spans="1:15">
      <c r="A65" s="18"/>
      <c r="B65" s="121" t="s">
        <v>197</v>
      </c>
      <c r="C65" s="18" t="s">
        <v>134</v>
      </c>
      <c r="D65" s="32" t="s">
        <v>29</v>
      </c>
      <c r="E65" s="33" t="s">
        <v>133</v>
      </c>
      <c r="F65" s="38">
        <f>INDEX(H65:K65,1, MATCH(scenario_choice,H$19:K$19,0))</f>
        <v>0.11549999999999999</v>
      </c>
      <c r="G65" s="18"/>
      <c r="H65" s="37">
        <f>H64/60</f>
        <v>0.11549999999999999</v>
      </c>
      <c r="I65" s="37">
        <f t="shared" ref="I65:K65" si="0">I64/60</f>
        <v>0.11549999999999999</v>
      </c>
      <c r="J65" s="37">
        <f t="shared" si="0"/>
        <v>0.11549999999999999</v>
      </c>
      <c r="K65" s="37">
        <f t="shared" si="0"/>
        <v>0.11549999999999999</v>
      </c>
      <c r="L65" s="74"/>
      <c r="M65" s="74"/>
      <c r="N65" s="74"/>
    </row>
    <row r="66" spans="1:15" s="59" customFormat="1">
      <c r="B66" s="121" t="s">
        <v>196</v>
      </c>
      <c r="C66" s="59" t="s">
        <v>123</v>
      </c>
      <c r="D66" s="32" t="s">
        <v>29</v>
      </c>
      <c r="E66" s="33" t="s">
        <v>125</v>
      </c>
      <c r="F66" s="38">
        <f>INDEX(H66:K66,1, MATCH(scenario_choice,H$19:K$19,0))</f>
        <v>13.50383631713555</v>
      </c>
      <c r="H66" s="37">
        <f>INDEX(time_saving,MATCH($B66,assumptions_list!$A$29:$A$41,0), MATCH(H$21,assumptions_list!$C$28:$E$28,0))</f>
        <v>13.50383631713555</v>
      </c>
      <c r="I66" s="37">
        <f>INDEX(time_saving,MATCH($B66,assumptions_list!$A$29:$A$41,0), MATCH(I$21,assumptions_list!$C$28:$E$28,0))</f>
        <v>13.50383631713555</v>
      </c>
      <c r="J66" s="37">
        <f>INDEX(time_saving,MATCH($B66,assumptions_list!$A$29:$A$41,0), MATCH(J$21,assumptions_list!$C$28:$E$28,0))</f>
        <v>13.50383631713555</v>
      </c>
      <c r="K66" s="37">
        <f>INDEX(time_saving,MATCH($B66,assumptions_list!$A$29:$A$41,0), MATCH(K$21,assumptions_list!$C$28:$E$28,0))</f>
        <v>13.50383631713555</v>
      </c>
      <c r="L66" s="74"/>
      <c r="M66" s="74"/>
      <c r="N66" s="74"/>
    </row>
    <row r="67" spans="1:15" s="59" customFormat="1">
      <c r="M67" s="73"/>
      <c r="N67" s="73"/>
      <c r="O67" s="73"/>
    </row>
  </sheetData>
  <mergeCells count="1">
    <mergeCell ref="H18:K18"/>
  </mergeCells>
  <phoneticPr fontId="0" type="noConversion"/>
  <pageMargins left="0.70866141732283472" right="0.70866141732283472" top="0.51181102362204722" bottom="0.51181102362204722" header="0.51181102362204722" footer="0.35433070866141736"/>
  <pageSetup paperSize="9" scale="44" orientation="landscape" horizontalDpi="4294967292" verticalDpi="4294967292" r:id="rId1"/>
  <headerFooter alignWithMargins="0">
    <oddFooter>&amp;L&amp;A :page&amp;P&amp;COfcom Confidential&amp;R&amp;D</oddFooter>
  </headerFooter>
  <ignoredErrors>
    <ignoredError sqref="F23 F25:F26 F30:F31 F33 F35:F37 F41:F42 F44 F48 F50:F52 F54:F56 F58:F59 F61:F62 F64:F66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lists!$B$5:$B$8</xm:f>
          </x14:formula1>
          <xm:sqref>C3</xm:sqref>
        </x14:dataValidation>
        <x14:dataValidation type="list" allowBlank="1" showDropDown="1" showInputMessage="1" showErrorMessage="1">
          <x14:formula1>
            <xm:f>lists!$B$11:$B$15</xm:f>
          </x14:formula1>
          <xm:sqref>D66</xm:sqref>
        </x14:dataValidation>
        <x14:dataValidation type="list" allowBlank="1" showInputMessage="1" showErrorMessage="1">
          <x14:formula1>
            <xm:f>lists!$B$18:$B$20</xm:f>
          </x14:formula1>
          <xm:sqref>C4</xm:sqref>
        </x14:dataValidation>
        <x14:dataValidation type="list" allowBlank="1" showDropDown="1" showInputMessage="1" showErrorMessage="1">
          <x14:formula1>
            <xm:f>lists!$B$11:$B$15</xm:f>
          </x14:formula1>
          <xm:sqref>D23 D25 D65 D26 D30 D31 D33 D35 D36 D37 D41 D42 D44 D48 D50 D51 D52 D54 D55 D56 D58 D59 D61 D62 D64</xm:sqref>
        </x14:dataValidation>
        <x14:dataValidation type="list" allowBlank="1" showDropDown="1" showInputMessage="1" showErrorMessage="1">
          <x14:formula1>
            <xm:f>lists!$B$13:$B$14</xm:f>
          </x14:formula1>
          <xm:sqref>H20 I20 J20 K20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"/>
  <sheetViews>
    <sheetView showGridLines="0" topLeftCell="A10" workbookViewId="0">
      <selection activeCell="I49" sqref="I49"/>
    </sheetView>
  </sheetViews>
  <sheetFormatPr defaultRowHeight="12"/>
  <cols>
    <col min="1" max="16384" width="9.140625" style="18"/>
  </cols>
  <sheetData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autoPageBreaks="0"/>
  </sheetPr>
  <dimension ref="A1:N42"/>
  <sheetViews>
    <sheetView showGridLines="0" defaultGridColor="0" colorId="22" zoomScale="85" zoomScaleNormal="85" workbookViewId="0">
      <pane ySplit="1" topLeftCell="A2" activePane="bottomLeft" state="frozen"/>
      <selection pane="bottomLeft" activeCell="C41" sqref="C41"/>
    </sheetView>
  </sheetViews>
  <sheetFormatPr defaultColWidth="12.7109375" defaultRowHeight="12"/>
  <cols>
    <col min="1" max="1" width="21.5703125" customWidth="1"/>
    <col min="2" max="2" width="55" bestFit="1" customWidth="1"/>
    <col min="3" max="3" width="13.42578125" bestFit="1" customWidth="1"/>
    <col min="4" max="4" width="17.28515625" customWidth="1"/>
  </cols>
  <sheetData>
    <row r="1" spans="1:14" s="13" customFormat="1" ht="40.5" customHeight="1">
      <c r="A1" s="19" t="s">
        <v>74</v>
      </c>
      <c r="L1" s="13" t="s">
        <v>9</v>
      </c>
    </row>
    <row r="3" spans="1:14" ht="12" customHeight="1">
      <c r="B3" s="26" t="s">
        <v>67</v>
      </c>
      <c r="C3" s="18"/>
      <c r="D3" s="18"/>
      <c r="E3" s="18"/>
      <c r="G3" s="18"/>
      <c r="H3" s="18"/>
      <c r="I3" s="18"/>
      <c r="J3" s="18"/>
      <c r="K3" s="18"/>
      <c r="L3" s="18"/>
      <c r="M3" s="18"/>
      <c r="N3" s="18"/>
    </row>
    <row r="4" spans="1:14" ht="12" customHeight="1">
      <c r="B4" s="80" t="str">
        <f>scenario_choice</f>
        <v>Option 2 (GPL)</v>
      </c>
      <c r="C4" s="18"/>
      <c r="D4" s="18"/>
      <c r="E4" s="18"/>
      <c r="G4" s="18"/>
      <c r="H4" s="18"/>
      <c r="I4" s="18"/>
      <c r="J4" s="18"/>
      <c r="K4" s="18"/>
      <c r="L4" s="18"/>
      <c r="M4" s="18"/>
      <c r="N4" s="18"/>
    </row>
    <row r="5" spans="1:14" ht="12" customHeight="1">
      <c r="B5" s="81" t="str">
        <f>INDEX(control_panel!$H$20:$N$20, 1,MATCH(B4, control_panel!$H$19:$N$19,0))</f>
        <v>GPL</v>
      </c>
      <c r="C5" s="18"/>
      <c r="D5" s="18"/>
      <c r="E5" s="18"/>
      <c r="G5" s="18"/>
      <c r="H5" s="18"/>
      <c r="I5" s="18"/>
      <c r="J5" s="18"/>
      <c r="K5" s="18"/>
      <c r="L5" s="18"/>
      <c r="M5" s="18"/>
      <c r="N5" s="18"/>
    </row>
    <row r="6" spans="1:14" s="18" customFormat="1" ht="12" customHeight="1"/>
    <row r="7" spans="1:14" ht="12" customHeight="1">
      <c r="B7" s="18"/>
      <c r="C7" s="12" t="s">
        <v>19</v>
      </c>
      <c r="D7" s="59"/>
      <c r="E7" s="59"/>
      <c r="H7" s="18"/>
      <c r="I7" s="18"/>
      <c r="J7" s="18"/>
      <c r="K7" s="18"/>
      <c r="L7" s="18"/>
    </row>
    <row r="8" spans="1:14" s="18" customFormat="1" ht="12" customHeight="1">
      <c r="B8" s="41" t="s">
        <v>68</v>
      </c>
      <c r="C8" s="123">
        <f>number_CPS</f>
        <v>883821</v>
      </c>
      <c r="D8" s="33"/>
      <c r="E8" s="59"/>
      <c r="H8" s="59"/>
      <c r="I8" s="59"/>
      <c r="J8" s="59"/>
      <c r="K8" s="59"/>
      <c r="L8" s="59"/>
    </row>
    <row r="9" spans="1:14" s="59" customFormat="1" ht="12" customHeight="1">
      <c r="B9" s="41" t="s">
        <v>31</v>
      </c>
      <c r="C9" s="91">
        <f>pct_GPL</f>
        <v>0.7</v>
      </c>
    </row>
    <row r="10" spans="1:14" s="59" customFormat="1" ht="12" customHeight="1">
      <c r="B10" s="41" t="s">
        <v>33</v>
      </c>
      <c r="C10" s="91" t="str">
        <f>pct_coordinate</f>
        <v>n/a</v>
      </c>
    </row>
    <row r="11" spans="1:14" s="59" customFormat="1" ht="12" customHeight="1"/>
    <row r="12" spans="1:14" s="18" customFormat="1" ht="12" customHeight="1">
      <c r="B12" s="41" t="s">
        <v>109</v>
      </c>
      <c r="C12" s="91">
        <f>pct_current_los</f>
        <v>0.17</v>
      </c>
      <c r="D12" s="59"/>
      <c r="E12" s="59"/>
      <c r="G12" s="59"/>
      <c r="H12" s="59"/>
      <c r="I12" s="59"/>
      <c r="J12" s="59"/>
      <c r="K12" s="59"/>
      <c r="L12" s="59"/>
    </row>
    <row r="13" spans="1:14" s="18" customFormat="1" ht="12" customHeight="1">
      <c r="B13" s="41" t="s">
        <v>110</v>
      </c>
      <c r="C13" s="90">
        <f>red_inc_los</f>
        <v>0.85</v>
      </c>
      <c r="D13" s="59"/>
      <c r="E13" s="59"/>
      <c r="G13" s="59"/>
      <c r="H13" s="59"/>
      <c r="I13" s="59"/>
      <c r="J13" s="59"/>
      <c r="K13" s="59"/>
      <c r="L13" s="59"/>
    </row>
    <row r="14" spans="1:14" s="59" customFormat="1" ht="12" customHeight="1">
      <c r="B14" s="16"/>
      <c r="C14" s="77"/>
    </row>
    <row r="15" spans="1:14" s="59" customFormat="1" ht="12" customHeight="1">
      <c r="B15" s="41" t="s">
        <v>143</v>
      </c>
      <c r="C15" s="78">
        <f>IF(B5="GPL", C9*C12*C13,C10*C12*C13)</f>
        <v>0.10114999999999999</v>
      </c>
      <c r="D15" s="33" t="s">
        <v>182</v>
      </c>
    </row>
    <row r="16" spans="1:14" s="59" customFormat="1" ht="12" customHeight="1"/>
    <row r="17" spans="2:12" s="59" customFormat="1" ht="12" customHeight="1">
      <c r="B17" s="41" t="s">
        <v>209</v>
      </c>
      <c r="C17" s="66">
        <f>duration_los</f>
        <v>8</v>
      </c>
    </row>
    <row r="18" spans="2:12" ht="12" customHeight="1">
      <c r="B18" s="41" t="s">
        <v>116</v>
      </c>
      <c r="C18" s="65">
        <f>daily_expenditure</f>
        <v>1.5229085274351899</v>
      </c>
      <c r="D18" s="59"/>
      <c r="E18" s="59"/>
      <c r="G18" s="59"/>
      <c r="H18" s="59"/>
      <c r="I18" s="59"/>
      <c r="J18" s="59"/>
      <c r="K18" s="59"/>
      <c r="L18" s="59"/>
    </row>
    <row r="19" spans="2:12" s="59" customFormat="1"/>
    <row r="20" spans="2:12" s="59" customFormat="1">
      <c r="B20" s="41" t="s">
        <v>120</v>
      </c>
      <c r="C20" s="43">
        <f>C17*C18</f>
        <v>12.183268219481519</v>
      </c>
      <c r="D20" s="33" t="s">
        <v>183</v>
      </c>
    </row>
    <row r="21" spans="2:12" s="82" customFormat="1"/>
    <row r="22" spans="2:12" s="59" customFormat="1">
      <c r="B22" s="62" t="s">
        <v>119</v>
      </c>
      <c r="C22" s="61">
        <f>direct_costs</f>
        <v>17.88</v>
      </c>
      <c r="D22" s="33" t="s">
        <v>184</v>
      </c>
    </row>
    <row r="23" spans="2:12" s="59" customFormat="1"/>
    <row r="24" spans="2:12" s="59" customFormat="1">
      <c r="B24" s="62" t="s">
        <v>122</v>
      </c>
      <c r="C24" s="66">
        <f>hours_unable_work</f>
        <v>4.22</v>
      </c>
    </row>
    <row r="25" spans="2:12" s="59" customFormat="1">
      <c r="B25" s="62" t="s">
        <v>126</v>
      </c>
      <c r="C25" s="66">
        <f>hours_spent_restore_service</f>
        <v>3.64</v>
      </c>
    </row>
    <row r="26" spans="2:12" s="59" customFormat="1"/>
    <row r="27" spans="2:12" s="59" customFormat="1">
      <c r="B27" s="62" t="s">
        <v>138</v>
      </c>
      <c r="C27" s="65">
        <f>hourly_value_work_time</f>
        <v>13.50383631713555</v>
      </c>
    </row>
    <row r="28" spans="2:12" s="59" customFormat="1">
      <c r="B28" s="62" t="s">
        <v>139</v>
      </c>
      <c r="C28" s="65">
        <f>hourly_value_non_work_time</f>
        <v>6.93</v>
      </c>
      <c r="D28" s="82"/>
    </row>
    <row r="29" spans="2:12" s="59" customFormat="1"/>
    <row r="30" spans="2:12" s="59" customFormat="1">
      <c r="B30" s="41" t="s">
        <v>131</v>
      </c>
      <c r="C30" s="43">
        <f>C24*(C27-C28)</f>
        <v>27.741589258312018</v>
      </c>
      <c r="D30" s="33" t="s">
        <v>185</v>
      </c>
    </row>
    <row r="31" spans="2:12" s="59" customFormat="1">
      <c r="B31" s="41" t="s">
        <v>132</v>
      </c>
      <c r="C31" s="67">
        <f>C25*C28</f>
        <v>25.225200000000001</v>
      </c>
      <c r="D31" s="33" t="s">
        <v>186</v>
      </c>
    </row>
    <row r="32" spans="2:12" ht="12" customHeight="1">
      <c r="B32" s="59"/>
      <c r="C32" s="59"/>
      <c r="D32" s="59"/>
      <c r="E32" s="59"/>
      <c r="G32" s="59"/>
      <c r="H32" s="59"/>
      <c r="I32" s="59"/>
      <c r="J32" s="59"/>
      <c r="K32" s="59"/>
      <c r="L32" s="59"/>
    </row>
    <row r="33" spans="2:12" s="59" customFormat="1" ht="12" customHeight="1">
      <c r="B33" s="41" t="s">
        <v>187</v>
      </c>
      <c r="C33" s="43">
        <f>SUM(harm_denial_service,harm_direct_costs,harm_unable_work,harm_spent_restore)</f>
        <v>83.030057477793534</v>
      </c>
      <c r="D33" s="33" t="s">
        <v>141</v>
      </c>
    </row>
    <row r="34" spans="2:12" s="59" customFormat="1" ht="12.75" customHeight="1"/>
    <row r="35" spans="2:12">
      <c r="B35" s="26" t="s">
        <v>69</v>
      </c>
      <c r="C35" s="46">
        <f>C8*pct_no_longer_loss_service*average_harm_los</f>
        <v>7422762.1077026874</v>
      </c>
      <c r="D35" s="33" t="s">
        <v>70</v>
      </c>
      <c r="G35" s="59"/>
      <c r="H35" s="59"/>
      <c r="I35" s="59"/>
      <c r="J35" s="59"/>
      <c r="K35" s="59"/>
      <c r="L35" s="59"/>
    </row>
    <row r="36" spans="2:12" s="18" customFormat="1">
      <c r="B36"/>
      <c r="C36"/>
      <c r="G36" s="59"/>
      <c r="H36" s="59"/>
      <c r="I36" s="59"/>
      <c r="J36" s="59"/>
      <c r="K36" s="59"/>
      <c r="L36" s="59"/>
    </row>
    <row r="37" spans="2:12" s="18" customFormat="1">
      <c r="G37" s="59"/>
      <c r="H37" s="59"/>
      <c r="I37" s="59"/>
      <c r="J37" s="59"/>
      <c r="K37" s="59"/>
      <c r="L37" s="59"/>
    </row>
    <row r="38" spans="2:12">
      <c r="B38" s="18"/>
      <c r="C38" s="18"/>
      <c r="G38" s="59"/>
      <c r="H38" s="59"/>
      <c r="I38" s="59"/>
      <c r="J38" s="59"/>
      <c r="K38" s="59"/>
      <c r="L38" s="59"/>
    </row>
    <row r="39" spans="2:12">
      <c r="G39" s="59"/>
      <c r="H39" s="59"/>
      <c r="I39" s="59"/>
      <c r="J39" s="59"/>
      <c r="K39" s="59"/>
      <c r="L39" s="59"/>
    </row>
    <row r="40" spans="2:12">
      <c r="D40" s="18"/>
      <c r="E40" s="18"/>
    </row>
    <row r="41" spans="2:12">
      <c r="B41" s="18"/>
      <c r="C41" s="18"/>
      <c r="E41" s="18"/>
    </row>
    <row r="42" spans="2:12">
      <c r="E42" s="18"/>
    </row>
  </sheetData>
  <phoneticPr fontId="0" type="noConversion"/>
  <pageMargins left="0.70866141732283472" right="0.70866141732283472" top="0.51181102362204722" bottom="0.51181102362204722" header="0.51181102362204722" footer="0.35433070866141736"/>
  <pageSetup paperSize="9" orientation="landscape" horizontalDpi="4294967292" verticalDpi="4294967292" r:id="rId1"/>
  <headerFooter alignWithMargins="0">
    <oddFooter>&amp;L&amp;A :page&amp;P&amp;COfcom Confidential&amp;R&amp;D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autoPageBreaks="0"/>
  </sheetPr>
  <dimension ref="A1:L22"/>
  <sheetViews>
    <sheetView showGridLines="0" defaultGridColor="0" colorId="22" zoomScaleNormal="100" workbookViewId="0">
      <pane ySplit="1" topLeftCell="A2" activePane="bottomLeft" state="frozen"/>
      <selection pane="bottomLeft" activeCell="C32" sqref="C32"/>
    </sheetView>
  </sheetViews>
  <sheetFormatPr defaultColWidth="12.7109375" defaultRowHeight="12"/>
  <cols>
    <col min="1" max="1" width="12.7109375" style="18" customWidth="1"/>
    <col min="2" max="2" width="54.28515625" style="18" bestFit="1" customWidth="1"/>
    <col min="3" max="3" width="12.28515625" style="18" bestFit="1" customWidth="1"/>
    <col min="4" max="16384" width="12.7109375" style="18"/>
  </cols>
  <sheetData>
    <row r="1" spans="1:12" s="13" customFormat="1" ht="40.5" customHeight="1">
      <c r="A1" s="19" t="s">
        <v>73</v>
      </c>
      <c r="L1" s="13" t="s">
        <v>9</v>
      </c>
    </row>
    <row r="3" spans="1:12">
      <c r="B3" s="26" t="s">
        <v>67</v>
      </c>
    </row>
    <row r="4" spans="1:12">
      <c r="B4" s="80" t="str">
        <f>scenario_choice</f>
        <v>Option 2 (GPL)</v>
      </c>
    </row>
    <row r="5" spans="1:12">
      <c r="B5" s="81" t="str">
        <f>INDEX(control_panel!$H$20:$N$20, 1,MATCH(B4, control_panel!$H$19:$N$19,0))</f>
        <v>GPL</v>
      </c>
    </row>
    <row r="7" spans="1:12">
      <c r="C7" s="12" t="s">
        <v>71</v>
      </c>
    </row>
    <row r="8" spans="1:12">
      <c r="B8" s="41" t="s">
        <v>68</v>
      </c>
      <c r="C8" s="124">
        <f>number_CPS</f>
        <v>883821</v>
      </c>
      <c r="D8" s="33"/>
    </row>
    <row r="9" spans="1:12" s="59" customFormat="1">
      <c r="B9" s="41" t="s">
        <v>31</v>
      </c>
      <c r="C9" s="90">
        <f>pct_GPL</f>
        <v>0.7</v>
      </c>
    </row>
    <row r="10" spans="1:12" s="59" customFormat="1">
      <c r="B10" s="41" t="s">
        <v>33</v>
      </c>
      <c r="C10" s="90" t="str">
        <f>pct_coordinate</f>
        <v>n/a</v>
      </c>
    </row>
    <row r="11" spans="1:12" s="59" customFormat="1"/>
    <row r="12" spans="1:12">
      <c r="B12" s="41" t="s">
        <v>199</v>
      </c>
      <c r="C12" s="90">
        <f>pct_double_pay</f>
        <v>0.21</v>
      </c>
    </row>
    <row r="13" spans="1:12" s="59" customFormat="1"/>
    <row r="14" spans="1:12" s="59" customFormat="1">
      <c r="B14" s="44" t="s">
        <v>142</v>
      </c>
      <c r="C14" s="78">
        <f>IF(B5="GPL",C9*C12,C10*C12)</f>
        <v>0.14699999999999999</v>
      </c>
      <c r="D14" s="33" t="s">
        <v>154</v>
      </c>
    </row>
    <row r="15" spans="1:12" s="59" customFormat="1"/>
    <row r="16" spans="1:12" s="59" customFormat="1">
      <c r="B16" s="41" t="s">
        <v>210</v>
      </c>
      <c r="C16" s="132">
        <f>red_dur_double_pay</f>
        <v>13.16</v>
      </c>
    </row>
    <row r="17" spans="2:7" s="59" customFormat="1"/>
    <row r="18" spans="2:7">
      <c r="B18" s="41" t="s">
        <v>43</v>
      </c>
      <c r="C18" s="42">
        <f>daily_expenditure</f>
        <v>1.5229085274351899</v>
      </c>
      <c r="D18" s="59"/>
      <c r="E18" s="59"/>
      <c r="F18" s="59"/>
      <c r="G18" s="59"/>
    </row>
    <row r="20" spans="2:7">
      <c r="B20" s="26" t="s">
        <v>69</v>
      </c>
      <c r="C20" s="43">
        <f>C8*benefit_reduction_dp*C16*C18</f>
        <v>2603822.4006088241</v>
      </c>
      <c r="D20" s="33" t="s">
        <v>72</v>
      </c>
    </row>
    <row r="21" spans="2:7">
      <c r="B21" s="33"/>
      <c r="C21" s="33"/>
      <c r="D21" s="33"/>
    </row>
    <row r="22" spans="2:7">
      <c r="D22" s="33"/>
    </row>
  </sheetData>
  <pageMargins left="0.70866141732283472" right="0.70866141732283472" top="0.51181102362204722" bottom="0.51181102362204722" header="0.51181102362204722" footer="0.35433070866141736"/>
  <pageSetup paperSize="9" orientation="landscape" horizontalDpi="4294967292" verticalDpi="4294967292" r:id="rId1"/>
  <headerFooter alignWithMargins="0">
    <oddFooter>&amp;L&amp;A :page&amp;P&amp;COfcom Confidential&amp;R&amp;D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autoPageBreaks="0"/>
  </sheetPr>
  <dimension ref="A1:L43"/>
  <sheetViews>
    <sheetView showGridLines="0" defaultGridColor="0" colorId="22" zoomScale="85" zoomScaleNormal="85" workbookViewId="0">
      <pane ySplit="1" topLeftCell="A2" activePane="bottomLeft" state="frozen"/>
      <selection pane="bottomLeft" activeCell="C48" sqref="C48"/>
    </sheetView>
  </sheetViews>
  <sheetFormatPr defaultColWidth="12.7109375" defaultRowHeight="12"/>
  <cols>
    <col min="1" max="1" width="22.28515625" style="18" customWidth="1"/>
    <col min="2" max="2" width="76.28515625" style="18" bestFit="1" customWidth="1"/>
    <col min="3" max="3" width="11.42578125" style="18" bestFit="1" customWidth="1"/>
    <col min="4" max="4" width="27.5703125" style="18" bestFit="1" customWidth="1"/>
    <col min="5" max="16384" width="12.7109375" style="18"/>
  </cols>
  <sheetData>
    <row r="1" spans="1:12" s="13" customFormat="1" ht="40.5" customHeight="1">
      <c r="A1" s="19" t="s">
        <v>76</v>
      </c>
      <c r="L1" s="13" t="s">
        <v>9</v>
      </c>
    </row>
    <row r="3" spans="1:12">
      <c r="B3" s="26" t="s">
        <v>67</v>
      </c>
    </row>
    <row r="4" spans="1:12">
      <c r="B4" s="80" t="str">
        <f>scenario_choice</f>
        <v>Option 2 (GPL)</v>
      </c>
    </row>
    <row r="5" spans="1:12">
      <c r="B5" s="81" t="str">
        <f>INDEX(control_panel!$H$20:$N$20, 1,MATCH(B4, control_panel!$H$19:$N$19,0))</f>
        <v>GPL</v>
      </c>
    </row>
    <row r="7" spans="1:12">
      <c r="B7" s="41" t="s">
        <v>68</v>
      </c>
      <c r="C7" s="56">
        <f>number_CPS</f>
        <v>883821</v>
      </c>
      <c r="D7" s="33"/>
    </row>
    <row r="8" spans="1:12">
      <c r="B8" s="41" t="s">
        <v>31</v>
      </c>
      <c r="C8" s="48">
        <f>pct_GPL</f>
        <v>0.7</v>
      </c>
    </row>
    <row r="9" spans="1:12" s="59" customFormat="1">
      <c r="B9" s="41" t="s">
        <v>200</v>
      </c>
      <c r="C9" s="48">
        <f>pct_stop_contact_lp</f>
        <v>0.4</v>
      </c>
      <c r="D9" s="33"/>
    </row>
    <row r="10" spans="1:12" s="59" customFormat="1">
      <c r="B10" s="41" t="s">
        <v>33</v>
      </c>
      <c r="C10" s="48" t="str">
        <f>pct_coordinate</f>
        <v>n/a</v>
      </c>
    </row>
    <row r="12" spans="1:12" ht="12" customHeight="1">
      <c r="B12" s="41" t="s">
        <v>45</v>
      </c>
      <c r="C12" s="48">
        <f>pct_cancel_phone</f>
        <v>0.8</v>
      </c>
    </row>
    <row r="13" spans="1:12" ht="12" customHeight="1">
      <c r="B13" s="41" t="s">
        <v>47</v>
      </c>
      <c r="C13" s="48">
        <f>pct_cancel_dd</f>
        <v>0.15</v>
      </c>
    </row>
    <row r="14" spans="1:12" s="59" customFormat="1" ht="12" customHeight="1">
      <c r="B14" s="41" t="s">
        <v>49</v>
      </c>
      <c r="C14" s="48">
        <f>pct_cancel_webchat</f>
        <v>0.05</v>
      </c>
    </row>
    <row r="15" spans="1:12" ht="12" customHeight="1"/>
    <row r="16" spans="1:12" s="59" customFormat="1" ht="12" customHeight="1">
      <c r="B16" s="41" t="s">
        <v>212</v>
      </c>
      <c r="C16" s="21">
        <f>duration_canc_call</f>
        <v>13.8</v>
      </c>
    </row>
    <row r="17" spans="2:10">
      <c r="B17" s="41" t="s">
        <v>213</v>
      </c>
      <c r="C17" s="21">
        <f>duration_canc_webchat</f>
        <v>28.6</v>
      </c>
    </row>
    <row r="18" spans="2:10" s="82" customFormat="1">
      <c r="B18" s="41" t="s">
        <v>214</v>
      </c>
      <c r="C18" s="76">
        <f>time_spent_finding</f>
        <v>1</v>
      </c>
    </row>
    <row r="19" spans="2:10" ht="12" customHeight="1"/>
    <row r="20" spans="2:10" s="82" customFormat="1" ht="12" customHeight="1">
      <c r="B20" s="41" t="s">
        <v>211</v>
      </c>
      <c r="C20" s="83">
        <f>SUM(C16,C18)</f>
        <v>14.8</v>
      </c>
      <c r="D20" s="33" t="s">
        <v>164</v>
      </c>
    </row>
    <row r="21" spans="2:10" s="82" customFormat="1" ht="12" customHeight="1">
      <c r="B21" s="41" t="s">
        <v>215</v>
      </c>
      <c r="C21" s="83">
        <f>SUM(C17:C18)</f>
        <v>29.6</v>
      </c>
      <c r="D21" s="33" t="s">
        <v>165</v>
      </c>
    </row>
    <row r="22" spans="2:10" s="82" customFormat="1" ht="12" customHeight="1"/>
    <row r="23" spans="2:10" ht="12" customHeight="1">
      <c r="B23" s="44" t="s">
        <v>216</v>
      </c>
      <c r="C23" s="88">
        <f>SUM(C12:C13)*time_spent_canc_call+C14*time_spent_canc_webchat</f>
        <v>15.540000000000003</v>
      </c>
      <c r="D23" s="33" t="s">
        <v>156</v>
      </c>
    </row>
    <row r="24" spans="2:10" ht="12" customHeight="1"/>
    <row r="25" spans="2:10">
      <c r="B25" s="41" t="s">
        <v>112</v>
      </c>
      <c r="C25" s="48" t="str">
        <f>pct_future_cancel_online_ivr</f>
        <v>n/a</v>
      </c>
    </row>
    <row r="26" spans="2:10" s="82" customFormat="1">
      <c r="B26" s="41" t="s">
        <v>166</v>
      </c>
      <c r="C26" s="48" t="str">
        <f>pct_duration_saved_online_ivr</f>
        <v>n/a</v>
      </c>
    </row>
    <row r="27" spans="2:10" s="82" customFormat="1"/>
    <row r="28" spans="2:10" s="82" customFormat="1">
      <c r="B28" s="62" t="s">
        <v>217</v>
      </c>
      <c r="C28" s="89" t="str">
        <f>IF($B$5="GPL", "n/a", (current_average_canc_time-C18)*C26)</f>
        <v>n/a</v>
      </c>
      <c r="D28" s="33" t="s">
        <v>161</v>
      </c>
    </row>
    <row r="29" spans="2:10" s="82" customFormat="1"/>
    <row r="30" spans="2:10" ht="12" customHeight="1">
      <c r="B30" s="41" t="s">
        <v>218</v>
      </c>
      <c r="C30" s="76">
        <f>inc_dur_join_call_complete</f>
        <v>1</v>
      </c>
      <c r="E30" s="59"/>
      <c r="F30" s="59"/>
      <c r="G30" s="59"/>
      <c r="H30" s="59"/>
      <c r="I30" s="59"/>
      <c r="J30" s="59"/>
    </row>
    <row r="31" spans="2:10" ht="12" customHeight="1">
      <c r="B31" s="41" t="s">
        <v>219</v>
      </c>
      <c r="C31" s="76">
        <f>inc_dur_join_call_asset</f>
        <v>1</v>
      </c>
      <c r="D31" s="33"/>
      <c r="E31" s="82"/>
      <c r="F31" s="33"/>
      <c r="G31" s="33"/>
      <c r="H31" s="33"/>
      <c r="I31" s="59"/>
      <c r="J31" s="59"/>
    </row>
    <row r="32" spans="2:10" s="82" customFormat="1" ht="12" customHeight="1">
      <c r="D32" s="33"/>
      <c r="F32" s="33"/>
      <c r="G32" s="33"/>
      <c r="H32" s="33"/>
    </row>
    <row r="33" spans="1:12">
      <c r="A33" s="59"/>
      <c r="B33" s="41" t="s">
        <v>135</v>
      </c>
      <c r="C33" s="38">
        <f>minutes_value_non_work_time</f>
        <v>0.11549999999999999</v>
      </c>
      <c r="D33" s="72"/>
    </row>
    <row r="35" spans="1:12">
      <c r="A35" s="32" t="s">
        <v>189</v>
      </c>
      <c r="B35" s="44" t="s">
        <v>107</v>
      </c>
      <c r="C35" s="45" t="str">
        <f>IF($B$5="GPL","n/a",C7*C25*time_saving_canc_online_ivr*C33)</f>
        <v>n/a</v>
      </c>
      <c r="E35" s="139"/>
      <c r="F35" s="139"/>
      <c r="G35" s="139"/>
      <c r="H35" s="139"/>
      <c r="I35" s="139"/>
      <c r="J35" s="139"/>
      <c r="K35" s="139"/>
      <c r="L35" s="139"/>
    </row>
    <row r="36" spans="1:12" s="59" customFormat="1">
      <c r="A36" s="32" t="s">
        <v>23</v>
      </c>
      <c r="B36" s="44" t="s">
        <v>75</v>
      </c>
      <c r="C36" s="43">
        <f>IF($B$5="GPL", C7*C9*current_average_canc_time*C33, "n/a")</f>
        <v>634537.5193080001</v>
      </c>
      <c r="E36" s="139"/>
      <c r="F36" s="139"/>
      <c r="G36" s="139"/>
      <c r="H36" s="139"/>
      <c r="I36" s="139"/>
      <c r="J36" s="139"/>
      <c r="K36" s="139"/>
      <c r="L36" s="139"/>
    </row>
    <row r="37" spans="1:12" s="59" customFormat="1">
      <c r="A37" s="32" t="s">
        <v>103</v>
      </c>
      <c r="B37" s="60" t="s">
        <v>201</v>
      </c>
      <c r="C37" s="61">
        <f>-C7*C30*C33</f>
        <v>-102081.32549999999</v>
      </c>
      <c r="D37" s="63"/>
      <c r="E37" s="140"/>
      <c r="F37" s="139"/>
      <c r="G37" s="139"/>
      <c r="H37" s="139"/>
      <c r="I37" s="139"/>
      <c r="J37" s="139"/>
      <c r="K37" s="139"/>
      <c r="L37" s="139"/>
    </row>
    <row r="38" spans="1:12">
      <c r="A38" s="32" t="s">
        <v>103</v>
      </c>
      <c r="B38" s="44" t="s">
        <v>202</v>
      </c>
      <c r="C38" s="43">
        <f>-IF($B$5="GPL", C7*C8*C31*C33,C7*C10*C31*C33)</f>
        <v>-71456.927849999993</v>
      </c>
      <c r="E38" s="140"/>
      <c r="F38" s="140"/>
      <c r="G38" s="140"/>
      <c r="H38" s="140"/>
      <c r="I38" s="140"/>
      <c r="J38" s="140"/>
      <c r="K38" s="140"/>
      <c r="L38" s="140"/>
    </row>
    <row r="40" spans="1:12">
      <c r="B40" s="47" t="s">
        <v>69</v>
      </c>
      <c r="C40" s="43">
        <f>IF(B5="GPL",SUM(C36:C38),SUM(C35,C37:C38))</f>
        <v>460999.26595800009</v>
      </c>
      <c r="D40" s="33" t="s">
        <v>108</v>
      </c>
    </row>
    <row r="41" spans="1:12">
      <c r="D41" s="33"/>
    </row>
    <row r="42" spans="1:12">
      <c r="B42" s="10"/>
      <c r="C42" s="10"/>
    </row>
    <row r="43" spans="1:12">
      <c r="B43" s="10"/>
      <c r="C43" s="10"/>
    </row>
  </sheetData>
  <mergeCells count="3">
    <mergeCell ref="E35:L36"/>
    <mergeCell ref="E37:L37"/>
    <mergeCell ref="E38:L38"/>
  </mergeCells>
  <pageMargins left="0.70866141732283472" right="0.70866141732283472" top="0.51181102362204722" bottom="0.51181102362204722" header="0.51181102362204722" footer="0.35433070866141736"/>
  <pageSetup paperSize="9" orientation="landscape" horizontalDpi="4294967292" verticalDpi="4294967292" r:id="rId1"/>
  <headerFooter alignWithMargins="0">
    <oddFooter>&amp;L&amp;A :page&amp;P&amp;COfcom Confidential&amp;R&amp;D</oddFooter>
  </headerFooter>
  <ignoredErrors>
    <ignoredError sqref="C7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DropDown="1" showInputMessage="1" showErrorMessage="1">
          <x14:formula1>
            <xm:f>lists!$B$13:$B$15</xm:f>
          </x14:formula1>
          <xm:sqref>A38</xm:sqref>
        </x14:dataValidation>
        <x14:dataValidation type="list" allowBlank="1" showDropDown="1" showInputMessage="1" showErrorMessage="1">
          <x14:formula1>
            <xm:f>lists!$B$13:$B$15</xm:f>
          </x14:formula1>
          <xm:sqref>A36</xm:sqref>
        </x14:dataValidation>
        <x14:dataValidation type="list" allowBlank="1" showDropDown="1" showInputMessage="1" showErrorMessage="1">
          <x14:formula1>
            <xm:f>lists!$B$13:$B$15</xm:f>
          </x14:formula1>
          <xm:sqref>A37 A35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autoPageBreaks="0"/>
  </sheetPr>
  <dimension ref="A1:N43"/>
  <sheetViews>
    <sheetView showGridLines="0" defaultGridColor="0" topLeftCell="B1" colorId="22" zoomScale="85" zoomScaleNormal="85" workbookViewId="0">
      <pane ySplit="1" topLeftCell="A2" activePane="bottomLeft" state="frozen"/>
      <selection pane="bottomLeft" activeCell="D34" sqref="D34"/>
    </sheetView>
  </sheetViews>
  <sheetFormatPr defaultColWidth="12.7109375" defaultRowHeight="12"/>
  <cols>
    <col min="1" max="1" width="12.7109375" style="18" customWidth="1"/>
    <col min="2" max="2" width="47.5703125" style="18" bestFit="1" customWidth="1"/>
    <col min="3" max="3" width="20.7109375" style="18" bestFit="1" customWidth="1"/>
    <col min="4" max="4" width="17.85546875" style="18" customWidth="1"/>
    <col min="5" max="6" width="12.7109375" style="18" bestFit="1" customWidth="1"/>
    <col min="7" max="9" width="13.5703125" style="18" bestFit="1" customWidth="1"/>
    <col min="10" max="12" width="12.7109375" style="18" bestFit="1" customWidth="1"/>
    <col min="13" max="13" width="14.42578125" style="18" bestFit="1" customWidth="1"/>
    <col min="14" max="16384" width="12.7109375" style="18"/>
  </cols>
  <sheetData>
    <row r="1" spans="1:12" s="13" customFormat="1" ht="33.75" customHeight="1">
      <c r="A1" s="19" t="s">
        <v>77</v>
      </c>
      <c r="L1" s="13" t="s">
        <v>9</v>
      </c>
    </row>
    <row r="3" spans="1:12">
      <c r="B3" s="23" t="s">
        <v>82</v>
      </c>
      <c r="C3" s="79" t="str">
        <f>scenario_choice</f>
        <v>Option 2 (GPL)</v>
      </c>
    </row>
    <row r="5" spans="1:12">
      <c r="C5" s="141" t="s">
        <v>146</v>
      </c>
      <c r="D5" s="142"/>
    </row>
    <row r="6" spans="1:12">
      <c r="B6" s="41"/>
      <c r="C6" s="26" t="s">
        <v>147</v>
      </c>
      <c r="D6" s="26" t="s">
        <v>145</v>
      </c>
    </row>
    <row r="7" spans="1:12">
      <c r="B7" s="41" t="s">
        <v>35</v>
      </c>
      <c r="C7" s="43">
        <f>los_harm_reduction_single_year</f>
        <v>7422762.1077026874</v>
      </c>
      <c r="D7" s="43">
        <f>los_reduction_harm_npv</f>
        <v>63892809.253010392</v>
      </c>
    </row>
    <row r="8" spans="1:12">
      <c r="B8" s="41" t="s">
        <v>79</v>
      </c>
      <c r="C8" s="43">
        <f>dp_harm_reduction_single_year</f>
        <v>2603822.4006088241</v>
      </c>
      <c r="D8" s="43">
        <f>dp_reduction_harm_npv</f>
        <v>22412886.949209344</v>
      </c>
    </row>
    <row r="9" spans="1:12">
      <c r="B9" s="41" t="s">
        <v>80</v>
      </c>
      <c r="C9" s="43">
        <f>ts_harm_red_single_year</f>
        <v>460999.26595800009</v>
      </c>
      <c r="D9" s="43">
        <f>time_savings_reduction_harm_npv</f>
        <v>3968137.162184814</v>
      </c>
    </row>
    <row r="10" spans="1:12" s="59" customFormat="1"/>
    <row r="11" spans="1:12" s="59" customFormat="1">
      <c r="B11" s="47" t="s">
        <v>19</v>
      </c>
      <c r="C11" s="43">
        <f>SUM(C7:C9)</f>
        <v>10487583.774269512</v>
      </c>
      <c r="D11" s="43">
        <f>total_reduction_harm_npv</f>
        <v>90273833.364404559</v>
      </c>
    </row>
    <row r="13" spans="1:12" ht="15.75">
      <c r="B13" s="117" t="s">
        <v>81</v>
      </c>
    </row>
    <row r="14" spans="1:12" s="82" customFormat="1" ht="15.75">
      <c r="B14" s="117"/>
    </row>
    <row r="15" spans="1:12">
      <c r="B15" s="10" t="s">
        <v>83</v>
      </c>
      <c r="C15" s="48">
        <f>discount_rate</f>
        <v>3.5000000000000003E-2</v>
      </c>
    </row>
    <row r="16" spans="1:12">
      <c r="B16" s="10" t="s">
        <v>84</v>
      </c>
      <c r="C16" s="21">
        <f>time_horizon</f>
        <v>10</v>
      </c>
    </row>
    <row r="18" spans="2:14" ht="15.75">
      <c r="B18" s="117" t="s">
        <v>144</v>
      </c>
    </row>
    <row r="19" spans="2:14">
      <c r="C19" s="49">
        <v>1</v>
      </c>
      <c r="D19" s="49">
        <v>2</v>
      </c>
      <c r="E19" s="49">
        <v>3</v>
      </c>
      <c r="F19" s="49">
        <v>4</v>
      </c>
      <c r="G19" s="49">
        <v>5</v>
      </c>
      <c r="H19" s="49">
        <v>6</v>
      </c>
      <c r="I19" s="49">
        <v>7</v>
      </c>
      <c r="J19" s="49">
        <v>8</v>
      </c>
      <c r="K19" s="49">
        <v>9</v>
      </c>
      <c r="L19" s="49">
        <v>10</v>
      </c>
    </row>
    <row r="20" spans="2:14">
      <c r="C20" s="50" t="s">
        <v>85</v>
      </c>
      <c r="D20" s="50" t="s">
        <v>86</v>
      </c>
      <c r="E20" s="50" t="s">
        <v>87</v>
      </c>
      <c r="F20" s="50" t="s">
        <v>88</v>
      </c>
      <c r="G20" s="50" t="s">
        <v>89</v>
      </c>
      <c r="H20" s="50" t="s">
        <v>90</v>
      </c>
      <c r="I20" s="50" t="s">
        <v>91</v>
      </c>
      <c r="J20" s="50" t="s">
        <v>92</v>
      </c>
      <c r="K20" s="50" t="s">
        <v>93</v>
      </c>
      <c r="L20" s="50" t="s">
        <v>94</v>
      </c>
      <c r="M20" s="51" t="s">
        <v>95</v>
      </c>
    </row>
    <row r="21" spans="2:14">
      <c r="B21" s="52" t="s">
        <v>35</v>
      </c>
      <c r="C21" s="43">
        <f t="shared" ref="C21:L21" si="0">IF(C$19&lt;=time_horizon,$C7*((1/(1+discount_rate))^(C$19-1)),"n/a")</f>
        <v>7422762.1077026874</v>
      </c>
      <c r="D21" s="43">
        <f>IF(D$19&lt;=time_horizon,$C7*((1/(1+discount_rate))^(D$19-1)),"n/a")</f>
        <v>7171750.8286982495</v>
      </c>
      <c r="E21" s="43">
        <f t="shared" si="0"/>
        <v>6929227.8538147341</v>
      </c>
      <c r="F21" s="43">
        <f t="shared" si="0"/>
        <v>6694906.1389514348</v>
      </c>
      <c r="G21" s="43">
        <f t="shared" si="0"/>
        <v>6468508.3468129802</v>
      </c>
      <c r="H21" s="43">
        <f t="shared" si="0"/>
        <v>6249766.518659885</v>
      </c>
      <c r="I21" s="43">
        <f t="shared" si="0"/>
        <v>6038421.7571593095</v>
      </c>
      <c r="J21" s="43">
        <f t="shared" si="0"/>
        <v>5834223.919960686</v>
      </c>
      <c r="K21" s="43">
        <f t="shared" si="0"/>
        <v>5636931.3236335134</v>
      </c>
      <c r="L21" s="43">
        <f t="shared" si="0"/>
        <v>5446310.4576169215</v>
      </c>
      <c r="M21" s="43">
        <f>SUM(C21:L21)</f>
        <v>63892809.253010392</v>
      </c>
      <c r="N21" s="33" t="s">
        <v>148</v>
      </c>
    </row>
    <row r="22" spans="2:14">
      <c r="B22" s="52" t="s">
        <v>79</v>
      </c>
      <c r="C22" s="43">
        <f t="shared" ref="C22:L22" si="1">IF(C$19&lt;=time_horizon,$C8*((1/(1+discount_rate))^(C$19-1)),"n/a")</f>
        <v>2603822.4006088241</v>
      </c>
      <c r="D22" s="43">
        <f t="shared" si="1"/>
        <v>2515770.4353708448</v>
      </c>
      <c r="E22" s="43">
        <f t="shared" si="1"/>
        <v>2430696.0728220721</v>
      </c>
      <c r="F22" s="43">
        <f t="shared" si="1"/>
        <v>2348498.621084128</v>
      </c>
      <c r="G22" s="43">
        <f t="shared" si="1"/>
        <v>2269080.7933179983</v>
      </c>
      <c r="H22" s="43">
        <f t="shared" si="1"/>
        <v>2192348.5925777764</v>
      </c>
      <c r="I22" s="43">
        <f t="shared" si="1"/>
        <v>2118211.2005582382</v>
      </c>
      <c r="J22" s="43">
        <f t="shared" si="1"/>
        <v>2046580.8701045781</v>
      </c>
      <c r="K22" s="43">
        <f t="shared" si="1"/>
        <v>1977372.8213570802</v>
      </c>
      <c r="L22" s="43">
        <f t="shared" si="1"/>
        <v>1910505.1414078071</v>
      </c>
      <c r="M22" s="43">
        <f t="shared" ref="M22:M23" si="2">SUM(C22:L22)</f>
        <v>22412886.949209344</v>
      </c>
      <c r="N22" s="33" t="s">
        <v>149</v>
      </c>
    </row>
    <row r="23" spans="2:14">
      <c r="B23" s="52" t="s">
        <v>80</v>
      </c>
      <c r="C23" s="43">
        <f t="shared" ref="C23:L23" si="3">IF(C$19&lt;=time_horizon,$C9*((1/(1+discount_rate))^(C$19-1)),"n/a")</f>
        <v>460999.26595800009</v>
      </c>
      <c r="D23" s="43">
        <f t="shared" si="3"/>
        <v>445409.9188000001</v>
      </c>
      <c r="E23" s="43">
        <f t="shared" si="3"/>
        <v>430347.74763285037</v>
      </c>
      <c r="F23" s="43">
        <f t="shared" si="3"/>
        <v>415794.92524913081</v>
      </c>
      <c r="G23" s="43">
        <f t="shared" si="3"/>
        <v>401734.22729384626</v>
      </c>
      <c r="H23" s="43">
        <f t="shared" si="3"/>
        <v>388149.01187811233</v>
      </c>
      <c r="I23" s="43">
        <f t="shared" si="3"/>
        <v>375023.19988223416</v>
      </c>
      <c r="J23" s="43">
        <f t="shared" si="3"/>
        <v>362341.25592486397</v>
      </c>
      <c r="K23" s="43">
        <f t="shared" si="3"/>
        <v>350088.169975714</v>
      </c>
      <c r="L23" s="43">
        <f t="shared" si="3"/>
        <v>338249.43959006184</v>
      </c>
      <c r="M23" s="43">
        <f t="shared" si="2"/>
        <v>3968137.162184814</v>
      </c>
      <c r="N23" s="33" t="s">
        <v>150</v>
      </c>
    </row>
    <row r="25" spans="2:14">
      <c r="B25" s="47" t="s">
        <v>78</v>
      </c>
      <c r="C25" s="43">
        <f t="shared" ref="C25:M25" si="4">SUM(C21:C23)</f>
        <v>10487583.774269512</v>
      </c>
      <c r="D25" s="43">
        <f t="shared" si="4"/>
        <v>10132931.182869095</v>
      </c>
      <c r="E25" s="43">
        <f t="shared" si="4"/>
        <v>9790271.6742696557</v>
      </c>
      <c r="F25" s="43">
        <f t="shared" si="4"/>
        <v>9459199.6852846947</v>
      </c>
      <c r="G25" s="43">
        <f t="shared" si="4"/>
        <v>9139323.3674248252</v>
      </c>
      <c r="H25" s="43">
        <f t="shared" si="4"/>
        <v>8830264.1231157742</v>
      </c>
      <c r="I25" s="43">
        <f t="shared" si="4"/>
        <v>8531656.1575997807</v>
      </c>
      <c r="J25" s="43">
        <f t="shared" si="4"/>
        <v>8243146.0459901281</v>
      </c>
      <c r="K25" s="43">
        <f t="shared" si="4"/>
        <v>7964392.314966307</v>
      </c>
      <c r="L25" s="43">
        <f t="shared" si="4"/>
        <v>7695065.0386147909</v>
      </c>
      <c r="M25" s="43">
        <f t="shared" si="4"/>
        <v>90273833.364404559</v>
      </c>
      <c r="N25" s="33" t="s">
        <v>106</v>
      </c>
    </row>
    <row r="26" spans="2:14">
      <c r="N26" s="33"/>
    </row>
    <row r="27" spans="2:14">
      <c r="B27" s="70"/>
      <c r="C27" s="69"/>
    </row>
    <row r="28" spans="2:14">
      <c r="B28" s="68"/>
      <c r="C28" s="68"/>
    </row>
    <row r="29" spans="2:14">
      <c r="B29" s="68"/>
      <c r="C29" s="68"/>
    </row>
    <row r="30" spans="2:14">
      <c r="B30" s="68"/>
      <c r="C30" s="69"/>
    </row>
    <row r="31" spans="2:14">
      <c r="B31" s="70"/>
      <c r="C31" s="69"/>
    </row>
    <row r="32" spans="2:14">
      <c r="B32" s="70"/>
      <c r="C32" s="68"/>
    </row>
    <row r="33" spans="2:3">
      <c r="B33" s="68"/>
      <c r="C33" s="68"/>
    </row>
    <row r="34" spans="2:3">
      <c r="B34" s="68"/>
      <c r="C34" s="69"/>
    </row>
    <row r="35" spans="2:3">
      <c r="B35" s="70"/>
      <c r="C35" s="68"/>
    </row>
    <row r="36" spans="2:3">
      <c r="B36" s="70"/>
      <c r="C36" s="71"/>
    </row>
    <row r="37" spans="2:3">
      <c r="B37" s="70"/>
      <c r="C37" s="71"/>
    </row>
    <row r="38" spans="2:3">
      <c r="B38" s="70"/>
      <c r="C38" s="68"/>
    </row>
    <row r="39" spans="2:3">
      <c r="B39" s="70"/>
      <c r="C39" s="69"/>
    </row>
    <row r="40" spans="2:3">
      <c r="B40" s="70"/>
      <c r="C40" s="69"/>
    </row>
    <row r="41" spans="2:3">
      <c r="B41" s="70"/>
      <c r="C41" s="69"/>
    </row>
    <row r="42" spans="2:3">
      <c r="B42" s="70"/>
      <c r="C42" s="69"/>
    </row>
    <row r="43" spans="2:3">
      <c r="B43" s="68"/>
      <c r="C43" s="68"/>
    </row>
  </sheetData>
  <mergeCells count="1">
    <mergeCell ref="C5:D5"/>
  </mergeCells>
  <pageMargins left="0.70866141732283472" right="0.70866141732283472" top="0.51181102362204722" bottom="0.51181102362204722" header="0.51181102362204722" footer="0.35433070866141736"/>
  <pageSetup paperSize="9" orientation="landscape" horizontalDpi="4294967292" verticalDpi="4294967292" r:id="rId1"/>
  <headerFooter alignWithMargins="0">
    <oddFooter>&amp;L&amp;A :page&amp;P&amp;COfcom Confidential&amp;R&amp;D</oddFooter>
  </headerFooter>
  <ignoredErrors>
    <ignoredError sqref="C3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7030A0"/>
  </sheetPr>
  <dimension ref="A1"/>
  <sheetViews>
    <sheetView showGridLines="0" topLeftCell="A31" zoomScale="115" zoomScaleNormal="115" workbookViewId="0">
      <selection activeCell="E64" sqref="E64"/>
    </sheetView>
  </sheetViews>
  <sheetFormatPr defaultRowHeight="12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sultation" ma:contentTypeID="0x010100BE04CA01094ABB41A98FD1178566950D0092C3B703525E9D4C8676953E84086392" ma:contentTypeVersion="1" ma:contentTypeDescription="document issued for internal and external comment" ma:contentTypeScope="" ma:versionID="4ddb419c5f3967888491864209ced1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99e4ab04ffc7d58bf312460694c03a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8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F4E96A-37A3-4BFE-8BC0-7926BCEDB479}">
  <ds:schemaRefs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microsoft.com/office/2006/documentManagement/typ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3B81D25-BCAD-4977-84F0-76A54343F65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36DA62-EF81-40D2-884D-FBE9A412CB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58</vt:i4>
      </vt:variant>
    </vt:vector>
  </HeadingPairs>
  <TitlesOfParts>
    <vt:vector size="68" baseType="lpstr">
      <vt:lpstr>Contents</vt:lpstr>
      <vt:lpstr>lists</vt:lpstr>
      <vt:lpstr>control_panel</vt:lpstr>
      <vt:lpstr>calculations--&gt;</vt:lpstr>
      <vt:lpstr>loss_of_service</vt:lpstr>
      <vt:lpstr>double_paying</vt:lpstr>
      <vt:lpstr>time_savings</vt:lpstr>
      <vt:lpstr>total_reduction_harm_npv</vt:lpstr>
      <vt:lpstr>inputs--&gt;</vt:lpstr>
      <vt:lpstr>assumptions_list</vt:lpstr>
      <vt:lpstr>average_harm_los</vt:lpstr>
      <vt:lpstr>benefit_reduction_dp</vt:lpstr>
      <vt:lpstr>current_average_canc_time</vt:lpstr>
      <vt:lpstr>daily_expenditure</vt:lpstr>
      <vt:lpstr>direct_costs</vt:lpstr>
      <vt:lpstr>discount_rate</vt:lpstr>
      <vt:lpstr>double_paying</vt:lpstr>
      <vt:lpstr>dp_harm_reduction_single_year</vt:lpstr>
      <vt:lpstr>dp_reduction_harm_npv</vt:lpstr>
      <vt:lpstr>duration_canc_call</vt:lpstr>
      <vt:lpstr>duration_canc_webchat</vt:lpstr>
      <vt:lpstr>duration_los</vt:lpstr>
      <vt:lpstr>effectiveness</vt:lpstr>
      <vt:lpstr>harm_denial_service</vt:lpstr>
      <vt:lpstr>harm_direct_costs</vt:lpstr>
      <vt:lpstr>harm_spent_restore</vt:lpstr>
      <vt:lpstr>harm_unable_work</vt:lpstr>
      <vt:lpstr>hourly_value_non_work_time</vt:lpstr>
      <vt:lpstr>hourly_value_work_time</vt:lpstr>
      <vt:lpstr>hours_spent_restore_service</vt:lpstr>
      <vt:lpstr>hours_unable_work</vt:lpstr>
      <vt:lpstr>inc_dur_join_call_asset</vt:lpstr>
      <vt:lpstr>inc_dur_join_call_complete</vt:lpstr>
      <vt:lpstr>los_harm_reduction_single_year</vt:lpstr>
      <vt:lpstr>los_reduction_harm_npv</vt:lpstr>
      <vt:lpstr>loss_of_service</vt:lpstr>
      <vt:lpstr>minutes_value_non_work_time</vt:lpstr>
      <vt:lpstr>number_CPS</vt:lpstr>
      <vt:lpstr>pct_cancel_dd</vt:lpstr>
      <vt:lpstr>pct_cancel_phone</vt:lpstr>
      <vt:lpstr>pct_cancel_webchat</vt:lpstr>
      <vt:lpstr>pct_coordinate</vt:lpstr>
      <vt:lpstr>pct_current_los</vt:lpstr>
      <vt:lpstr>pct_double_pay</vt:lpstr>
      <vt:lpstr>pct_duration_saved_online_ivr</vt:lpstr>
      <vt:lpstr>pct_future_cancel_online_ivr</vt:lpstr>
      <vt:lpstr>pct_GPL</vt:lpstr>
      <vt:lpstr>pct_no_longer_loss_service</vt:lpstr>
      <vt:lpstr>pct_stop_contact_lp</vt:lpstr>
      <vt:lpstr>red_dur_double_pay</vt:lpstr>
      <vt:lpstr>red_inc_los</vt:lpstr>
      <vt:lpstr>scenario_choice</vt:lpstr>
      <vt:lpstr>time_horizon</vt:lpstr>
      <vt:lpstr>time_saving</vt:lpstr>
      <vt:lpstr>time_saving_canc_online_ivr</vt:lpstr>
      <vt:lpstr>time_savings_reduction_harm_npv</vt:lpstr>
      <vt:lpstr>time_spent_canc_call</vt:lpstr>
      <vt:lpstr>time_spent_canc_webchat</vt:lpstr>
      <vt:lpstr>time_spent_finding</vt:lpstr>
      <vt:lpstr>total_reduction_harm_npv</vt:lpstr>
      <vt:lpstr>ts_harm_red_single_year</vt:lpstr>
      <vt:lpstr>value_non_working_time</vt:lpstr>
      <vt:lpstr>vol_switches</vt:lpstr>
      <vt:lpstr>Workbook.Author</vt:lpstr>
      <vt:lpstr>Workbook.Status</vt:lpstr>
      <vt:lpstr>Workbook.Title</vt:lpstr>
      <vt:lpstr>Workbook.Version</vt:lpstr>
      <vt:lpstr>working_time</vt:lpstr>
    </vt:vector>
  </TitlesOfParts>
  <Company>Analysys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Jeffs</dc:creator>
  <cp:lastModifiedBy>Katerina Vlachavas</cp:lastModifiedBy>
  <cp:lastPrinted>2016-07-15T14:48:23Z</cp:lastPrinted>
  <dcterms:created xsi:type="dcterms:W3CDTF">1997-01-23T15:12:23Z</dcterms:created>
  <dcterms:modified xsi:type="dcterms:W3CDTF">2016-07-28T20:38:24Z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0x010100BE04CA01094ABB41A98FD1178566950D0092C3B703525E9D4C8676953E84086392</vt:lpwstr>
  </property>
  <property fmtid="{D5CDD505-2E9C-101B-9397-08002B2CF9AE}" pid="3" name="ReceivedTime">
    <vt:lpwstr/>
  </property>
  <property fmtid="{D5CDD505-2E9C-101B-9397-08002B2CF9AE}" pid="4" name="SentOn">
    <vt:lpwstr/>
  </property>
  <property fmtid="{D5CDD505-2E9C-101B-9397-08002B2CF9AE}" pid="5" name="From">
    <vt:lpwstr/>
  </property>
  <property fmtid="{D5CDD505-2E9C-101B-9397-08002B2CF9AE}" pid="6" name="To">
    <vt:lpwstr/>
  </property>
</Properties>
</file>